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-ang-fic079\services$\SMVD\ECHANGES\Julien_R\Tourisme\"/>
    </mc:Choice>
  </mc:AlternateContent>
  <bookViews>
    <workbookView xWindow="0" yWindow="0" windowWidth="20730" windowHeight="11475"/>
  </bookViews>
  <sheets>
    <sheet name="Méthode" sheetId="3" r:id="rId1"/>
    <sheet name="OMR" sheetId="2" r:id="rId2"/>
    <sheet name="Renommer1" sheetId="4" r:id="rId3"/>
    <sheet name="Renommer2" sheetId="8" r:id="rId4"/>
    <sheet name="Renommer3" sheetId="9" r:id="rId5"/>
  </sheets>
  <definedNames>
    <definedName name="_xlnm.Print_Area" localSheetId="0">Méthode!$B$1:$B$34</definedName>
    <definedName name="_xlnm.Print_Area" localSheetId="1">OMR!$A$1:$Q$69</definedName>
    <definedName name="_xlnm.Print_Area" localSheetId="2">Renommer1!$A$1:$P$69</definedName>
    <definedName name="_xlnm.Print_Area" localSheetId="3">Renommer2!$A$1:$P$69</definedName>
    <definedName name="_xlnm.Print_Area" localSheetId="4">Renommer3!$A$1:$P$69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9" l="1"/>
  <c r="C51" i="9"/>
  <c r="E51" i="9" s="1"/>
  <c r="G50" i="9"/>
  <c r="F50" i="9"/>
  <c r="E50" i="9"/>
  <c r="F49" i="9"/>
  <c r="G49" i="9" s="1"/>
  <c r="E49" i="9"/>
  <c r="F48" i="9"/>
  <c r="G48" i="9" s="1"/>
  <c r="E48" i="9"/>
  <c r="F47" i="9"/>
  <c r="G47" i="9" s="1"/>
  <c r="E47" i="9"/>
  <c r="G46" i="9"/>
  <c r="F46" i="9"/>
  <c r="E46" i="9"/>
  <c r="F45" i="9"/>
  <c r="G45" i="9" s="1"/>
  <c r="E45" i="9"/>
  <c r="F44" i="9"/>
  <c r="G44" i="9" s="1"/>
  <c r="E44" i="9"/>
  <c r="F43" i="9"/>
  <c r="G43" i="9" s="1"/>
  <c r="E43" i="9"/>
  <c r="G42" i="9"/>
  <c r="F42" i="9"/>
  <c r="E42" i="9"/>
  <c r="F41" i="9"/>
  <c r="G41" i="9" s="1"/>
  <c r="E41" i="9"/>
  <c r="F40" i="9"/>
  <c r="G40" i="9" s="1"/>
  <c r="E40" i="9"/>
  <c r="F39" i="9"/>
  <c r="G39" i="9" s="1"/>
  <c r="E39" i="9"/>
  <c r="E38" i="9"/>
  <c r="D38" i="9"/>
  <c r="C38" i="9"/>
  <c r="F37" i="9"/>
  <c r="G37" i="9" s="1"/>
  <c r="E37" i="9"/>
  <c r="F36" i="9"/>
  <c r="G36" i="9" s="1"/>
  <c r="E36" i="9"/>
  <c r="G35" i="9"/>
  <c r="F35" i="9"/>
  <c r="E35" i="9"/>
  <c r="G34" i="9"/>
  <c r="F34" i="9"/>
  <c r="E34" i="9"/>
  <c r="F33" i="9"/>
  <c r="G33" i="9" s="1"/>
  <c r="E33" i="9"/>
  <c r="F32" i="9"/>
  <c r="G32" i="9" s="1"/>
  <c r="E32" i="9"/>
  <c r="G31" i="9"/>
  <c r="F31" i="9"/>
  <c r="E31" i="9"/>
  <c r="G30" i="9"/>
  <c r="F30" i="9"/>
  <c r="E30" i="9"/>
  <c r="F29" i="9"/>
  <c r="G29" i="9" s="1"/>
  <c r="E29" i="9"/>
  <c r="F28" i="9"/>
  <c r="G28" i="9" s="1"/>
  <c r="E28" i="9"/>
  <c r="G27" i="9"/>
  <c r="F27" i="9"/>
  <c r="E27" i="9"/>
  <c r="G26" i="9"/>
  <c r="F26" i="9"/>
  <c r="E26" i="9"/>
  <c r="E25" i="9"/>
  <c r="D25" i="9"/>
  <c r="C25" i="9"/>
  <c r="F24" i="9"/>
  <c r="G24" i="9" s="1"/>
  <c r="E24" i="9"/>
  <c r="G23" i="9"/>
  <c r="F23" i="9"/>
  <c r="E23" i="9"/>
  <c r="G22" i="9"/>
  <c r="F22" i="9"/>
  <c r="E22" i="9"/>
  <c r="F21" i="9"/>
  <c r="G21" i="9" s="1"/>
  <c r="E21" i="9"/>
  <c r="F20" i="9"/>
  <c r="G20" i="9" s="1"/>
  <c r="E20" i="9"/>
  <c r="G19" i="9"/>
  <c r="F19" i="9"/>
  <c r="E19" i="9"/>
  <c r="G18" i="9"/>
  <c r="F18" i="9"/>
  <c r="E18" i="9"/>
  <c r="F17" i="9"/>
  <c r="G17" i="9" s="1"/>
  <c r="E17" i="9"/>
  <c r="F16" i="9"/>
  <c r="G16" i="9" s="1"/>
  <c r="E16" i="9"/>
  <c r="G15" i="9"/>
  <c r="F15" i="9"/>
  <c r="E15" i="9"/>
  <c r="G14" i="9"/>
  <c r="F14" i="9"/>
  <c r="E14" i="9"/>
  <c r="F13" i="9"/>
  <c r="G13" i="9" s="1"/>
  <c r="E13" i="9"/>
  <c r="G12" i="9"/>
  <c r="H9" i="9"/>
  <c r="G9" i="9" s="1"/>
  <c r="D9" i="9"/>
  <c r="C9" i="9"/>
  <c r="H8" i="9"/>
  <c r="G8" i="9"/>
  <c r="F8" i="9"/>
  <c r="J8" i="9" s="1"/>
  <c r="D8" i="9"/>
  <c r="L8" i="9" s="1"/>
  <c r="C8" i="9"/>
  <c r="M8" i="9" s="1"/>
  <c r="H7" i="9"/>
  <c r="G7" i="9"/>
  <c r="F7" i="9"/>
  <c r="J7" i="9" s="1"/>
  <c r="D7" i="9"/>
  <c r="L7" i="9" s="1"/>
  <c r="C7" i="9"/>
  <c r="M7" i="9" s="1"/>
  <c r="F6" i="9"/>
  <c r="D51" i="8"/>
  <c r="C51" i="8"/>
  <c r="E51" i="8" s="1"/>
  <c r="G50" i="8"/>
  <c r="F50" i="8"/>
  <c r="E50" i="8"/>
  <c r="F49" i="8"/>
  <c r="G49" i="8" s="1"/>
  <c r="E49" i="8"/>
  <c r="F48" i="8"/>
  <c r="G48" i="8" s="1"/>
  <c r="E48" i="8"/>
  <c r="G47" i="8"/>
  <c r="F47" i="8"/>
  <c r="E47" i="8"/>
  <c r="G46" i="8"/>
  <c r="F46" i="8"/>
  <c r="E46" i="8"/>
  <c r="F45" i="8"/>
  <c r="G45" i="8" s="1"/>
  <c r="E45" i="8"/>
  <c r="F44" i="8"/>
  <c r="G44" i="8" s="1"/>
  <c r="E44" i="8"/>
  <c r="G43" i="8"/>
  <c r="F43" i="8"/>
  <c r="E43" i="8"/>
  <c r="G42" i="8"/>
  <c r="F42" i="8"/>
  <c r="E42" i="8"/>
  <c r="F41" i="8"/>
  <c r="G41" i="8" s="1"/>
  <c r="E41" i="8"/>
  <c r="F40" i="8"/>
  <c r="G40" i="8" s="1"/>
  <c r="E40" i="8"/>
  <c r="G39" i="8"/>
  <c r="F39" i="8"/>
  <c r="E39" i="8"/>
  <c r="E38" i="8"/>
  <c r="D38" i="8"/>
  <c r="C38" i="8"/>
  <c r="F37" i="8"/>
  <c r="G37" i="8" s="1"/>
  <c r="E37" i="8"/>
  <c r="F36" i="8"/>
  <c r="G36" i="8" s="1"/>
  <c r="E36" i="8"/>
  <c r="G35" i="8"/>
  <c r="F35" i="8"/>
  <c r="E35" i="8"/>
  <c r="G34" i="8"/>
  <c r="F34" i="8"/>
  <c r="E34" i="8"/>
  <c r="F33" i="8"/>
  <c r="G33" i="8" s="1"/>
  <c r="E33" i="8"/>
  <c r="F32" i="8"/>
  <c r="G32" i="8" s="1"/>
  <c r="E32" i="8"/>
  <c r="G31" i="8"/>
  <c r="F31" i="8"/>
  <c r="E31" i="8"/>
  <c r="G30" i="8"/>
  <c r="F30" i="8"/>
  <c r="E30" i="8"/>
  <c r="F29" i="8"/>
  <c r="G29" i="8" s="1"/>
  <c r="E29" i="8"/>
  <c r="F28" i="8"/>
  <c r="G28" i="8" s="1"/>
  <c r="E28" i="8"/>
  <c r="G27" i="8"/>
  <c r="F27" i="8"/>
  <c r="E27" i="8"/>
  <c r="G26" i="8"/>
  <c r="F26" i="8"/>
  <c r="E26" i="8"/>
  <c r="D25" i="8"/>
  <c r="C25" i="8"/>
  <c r="E25" i="8" s="1"/>
  <c r="F24" i="8"/>
  <c r="G24" i="8" s="1"/>
  <c r="E24" i="8"/>
  <c r="G23" i="8"/>
  <c r="F23" i="8"/>
  <c r="E23" i="8"/>
  <c r="G22" i="8"/>
  <c r="F22" i="8"/>
  <c r="E22" i="8"/>
  <c r="F21" i="8"/>
  <c r="G21" i="8" s="1"/>
  <c r="E21" i="8"/>
  <c r="F20" i="8"/>
  <c r="G20" i="8" s="1"/>
  <c r="E20" i="8"/>
  <c r="G19" i="8"/>
  <c r="F19" i="8"/>
  <c r="E19" i="8"/>
  <c r="G18" i="8"/>
  <c r="F18" i="8"/>
  <c r="E18" i="8"/>
  <c r="F17" i="8"/>
  <c r="G17" i="8" s="1"/>
  <c r="E17" i="8"/>
  <c r="F16" i="8"/>
  <c r="G16" i="8" s="1"/>
  <c r="E16" i="8"/>
  <c r="G15" i="8"/>
  <c r="F15" i="8"/>
  <c r="E15" i="8"/>
  <c r="G14" i="8"/>
  <c r="F14" i="8"/>
  <c r="E14" i="8"/>
  <c r="F13" i="8"/>
  <c r="G13" i="8" s="1"/>
  <c r="E13" i="8"/>
  <c r="G12" i="8"/>
  <c r="H9" i="8"/>
  <c r="G9" i="8" s="1"/>
  <c r="F9" i="8"/>
  <c r="J9" i="8" s="1"/>
  <c r="D9" i="8"/>
  <c r="C9" i="8"/>
  <c r="K9" i="8" s="1"/>
  <c r="H8" i="8"/>
  <c r="G8" i="8"/>
  <c r="F8" i="8"/>
  <c r="J8" i="8" s="1"/>
  <c r="D8" i="8"/>
  <c r="L8" i="8" s="1"/>
  <c r="C8" i="8"/>
  <c r="M8" i="8" s="1"/>
  <c r="H7" i="8"/>
  <c r="G7" i="8"/>
  <c r="F7" i="8"/>
  <c r="J7" i="8" s="1"/>
  <c r="D7" i="8"/>
  <c r="L7" i="8" s="1"/>
  <c r="C7" i="8"/>
  <c r="M7" i="8" s="1"/>
  <c r="F6" i="8"/>
  <c r="F6" i="4"/>
  <c r="C8" i="4"/>
  <c r="I8" i="4" s="1"/>
  <c r="D8" i="4"/>
  <c r="C9" i="4"/>
  <c r="D9" i="4"/>
  <c r="D7" i="4"/>
  <c r="C7" i="4"/>
  <c r="E51" i="4"/>
  <c r="D51" i="4"/>
  <c r="C51" i="4"/>
  <c r="E50" i="4"/>
  <c r="E49" i="4"/>
  <c r="F49" i="4" s="1"/>
  <c r="G49" i="4" s="1"/>
  <c r="E48" i="4"/>
  <c r="F48" i="4" s="1"/>
  <c r="G48" i="4" s="1"/>
  <c r="E47" i="4"/>
  <c r="F47" i="4" s="1"/>
  <c r="G47" i="4" s="1"/>
  <c r="E46" i="4"/>
  <c r="E45" i="4"/>
  <c r="F45" i="4" s="1"/>
  <c r="G45" i="4" s="1"/>
  <c r="E44" i="4"/>
  <c r="F44" i="4" s="1"/>
  <c r="G44" i="4" s="1"/>
  <c r="E43" i="4"/>
  <c r="F43" i="4" s="1"/>
  <c r="G43" i="4" s="1"/>
  <c r="E42" i="4"/>
  <c r="E41" i="4"/>
  <c r="F41" i="4" s="1"/>
  <c r="G41" i="4" s="1"/>
  <c r="E40" i="4"/>
  <c r="F40" i="4" s="1"/>
  <c r="G40" i="4" s="1"/>
  <c r="E39" i="4"/>
  <c r="F39" i="4" s="1"/>
  <c r="G39" i="4" s="1"/>
  <c r="D38" i="4"/>
  <c r="C38" i="4"/>
  <c r="E37" i="4"/>
  <c r="E36" i="4"/>
  <c r="E35" i="4"/>
  <c r="E34" i="4"/>
  <c r="E33" i="4"/>
  <c r="E32" i="4"/>
  <c r="E31" i="4"/>
  <c r="E30" i="4"/>
  <c r="E29" i="4"/>
  <c r="F30" i="4" s="1"/>
  <c r="G30" i="4" s="1"/>
  <c r="E28" i="4"/>
  <c r="E27" i="4"/>
  <c r="F26" i="4"/>
  <c r="G26" i="4" s="1"/>
  <c r="E26" i="4"/>
  <c r="D25" i="4"/>
  <c r="C25" i="4"/>
  <c r="E24" i="4"/>
  <c r="F24" i="4" s="1"/>
  <c r="G24" i="4" s="1"/>
  <c r="E23" i="4"/>
  <c r="E22" i="4"/>
  <c r="E21" i="4"/>
  <c r="E20" i="4"/>
  <c r="E19" i="4"/>
  <c r="F19" i="4" s="1"/>
  <c r="G19" i="4" s="1"/>
  <c r="E18" i="4"/>
  <c r="E17" i="4"/>
  <c r="F17" i="4" s="1"/>
  <c r="G17" i="4" s="1"/>
  <c r="E16" i="4"/>
  <c r="F16" i="4" s="1"/>
  <c r="G16" i="4" s="1"/>
  <c r="E15" i="4"/>
  <c r="F14" i="4"/>
  <c r="G14" i="4" s="1"/>
  <c r="E14" i="4"/>
  <c r="E13" i="4"/>
  <c r="G12" i="4"/>
  <c r="F9" i="4"/>
  <c r="F8" i="4"/>
  <c r="I9" i="4" l="1"/>
  <c r="E9" i="8"/>
  <c r="I9" i="9"/>
  <c r="I9" i="8"/>
  <c r="M9" i="8"/>
  <c r="M9" i="9"/>
  <c r="K8" i="9"/>
  <c r="K7" i="9"/>
  <c r="E8" i="9"/>
  <c r="I8" i="9"/>
  <c r="F9" i="9"/>
  <c r="J9" i="9" s="1"/>
  <c r="E9" i="9" s="1"/>
  <c r="E7" i="9"/>
  <c r="I7" i="9"/>
  <c r="K8" i="8"/>
  <c r="L9" i="8"/>
  <c r="K7" i="8"/>
  <c r="E8" i="8"/>
  <c r="I8" i="8"/>
  <c r="E7" i="8"/>
  <c r="I7" i="8"/>
  <c r="E38" i="4"/>
  <c r="I7" i="4"/>
  <c r="L8" i="4"/>
  <c r="K8" i="4"/>
  <c r="F15" i="4"/>
  <c r="G15" i="4" s="1"/>
  <c r="F20" i="4"/>
  <c r="G20" i="4" s="1"/>
  <c r="F23" i="4"/>
  <c r="G23" i="4" s="1"/>
  <c r="F33" i="4"/>
  <c r="G33" i="4" s="1"/>
  <c r="F37" i="4"/>
  <c r="G37" i="4" s="1"/>
  <c r="F29" i="4"/>
  <c r="G29" i="4" s="1"/>
  <c r="F34" i="4"/>
  <c r="G34" i="4" s="1"/>
  <c r="F35" i="4"/>
  <c r="G35" i="4" s="1"/>
  <c r="L9" i="4"/>
  <c r="K9" i="4"/>
  <c r="F22" i="4"/>
  <c r="G22" i="4" s="1"/>
  <c r="E25" i="4"/>
  <c r="F27" i="4"/>
  <c r="G27" i="4" s="1"/>
  <c r="H8" i="4" s="1"/>
  <c r="G8" i="4" s="1"/>
  <c r="F32" i="4"/>
  <c r="G32" i="4" s="1"/>
  <c r="F36" i="4"/>
  <c r="G36" i="4" s="1"/>
  <c r="F7" i="4"/>
  <c r="F13" i="4"/>
  <c r="G13" i="4" s="1"/>
  <c r="H7" i="4" s="1"/>
  <c r="G7" i="4" s="1"/>
  <c r="M7" i="4" s="1"/>
  <c r="F18" i="4"/>
  <c r="G18" i="4" s="1"/>
  <c r="F21" i="4"/>
  <c r="G21" i="4" s="1"/>
  <c r="F28" i="4"/>
  <c r="G28" i="4" s="1"/>
  <c r="F31" i="4"/>
  <c r="G31" i="4" s="1"/>
  <c r="F42" i="4"/>
  <c r="G42" i="4" s="1"/>
  <c r="F46" i="4"/>
  <c r="G46" i="4" s="1"/>
  <c r="F50" i="4"/>
  <c r="G50" i="4" s="1"/>
  <c r="H9" i="4" s="1"/>
  <c r="G9" i="4" s="1"/>
  <c r="M7" i="2"/>
  <c r="H7" i="2"/>
  <c r="G7" i="2" s="1"/>
  <c r="L9" i="9" l="1"/>
  <c r="K9" i="9"/>
  <c r="M8" i="4"/>
  <c r="J8" i="4"/>
  <c r="E8" i="4" s="1"/>
  <c r="M9" i="4"/>
  <c r="J9" i="4"/>
  <c r="E9" i="4" s="1"/>
  <c r="L7" i="4"/>
  <c r="K7" i="4"/>
  <c r="J7" i="4"/>
  <c r="E7" i="4" s="1"/>
  <c r="F7" i="2"/>
  <c r="L7" i="2"/>
  <c r="I9" i="2" l="1"/>
  <c r="I8" i="2"/>
  <c r="I7" i="2"/>
  <c r="P7" i="2"/>
  <c r="O8" i="2"/>
  <c r="O7" i="2"/>
  <c r="D51" i="2"/>
  <c r="C51" i="2"/>
  <c r="E51" i="2" s="1"/>
  <c r="E50" i="2"/>
  <c r="E49" i="2"/>
  <c r="E48" i="2"/>
  <c r="E47" i="2"/>
  <c r="E46" i="2"/>
  <c r="E45" i="2"/>
  <c r="E44" i="2"/>
  <c r="E43" i="2"/>
  <c r="E42" i="2"/>
  <c r="E41" i="2"/>
  <c r="E40" i="2"/>
  <c r="E39" i="2"/>
  <c r="D38" i="2"/>
  <c r="C38" i="2"/>
  <c r="E38" i="2" s="1"/>
  <c r="E37" i="2"/>
  <c r="E36" i="2"/>
  <c r="E35" i="2"/>
  <c r="E34" i="2"/>
  <c r="E33" i="2"/>
  <c r="E32" i="2"/>
  <c r="E31" i="2"/>
  <c r="E30" i="2"/>
  <c r="E29" i="2"/>
  <c r="E28" i="2"/>
  <c r="E27" i="2"/>
  <c r="E26" i="2"/>
  <c r="D25" i="2"/>
  <c r="C25" i="2"/>
  <c r="E24" i="2"/>
  <c r="E23" i="2"/>
  <c r="E22" i="2"/>
  <c r="E21" i="2"/>
  <c r="E20" i="2"/>
  <c r="E19" i="2"/>
  <c r="E18" i="2"/>
  <c r="E17" i="2"/>
  <c r="E16" i="2"/>
  <c r="E15" i="2"/>
  <c r="E14" i="2"/>
  <c r="E13" i="2"/>
  <c r="G12" i="2"/>
  <c r="P9" i="2"/>
  <c r="O9" i="2"/>
  <c r="P8" i="2"/>
  <c r="F42" i="2" l="1"/>
  <c r="G42" i="2" s="1"/>
  <c r="F40" i="2"/>
  <c r="G40" i="2" s="1"/>
  <c r="F47" i="2"/>
  <c r="G47" i="2" s="1"/>
  <c r="F45" i="2"/>
  <c r="G45" i="2" s="1"/>
  <c r="F49" i="2"/>
  <c r="G49" i="2" s="1"/>
  <c r="F48" i="2"/>
  <c r="G48" i="2" s="1"/>
  <c r="K7" i="2"/>
  <c r="F23" i="2"/>
  <c r="G23" i="2" s="1"/>
  <c r="F8" i="2"/>
  <c r="F9" i="2"/>
  <c r="F34" i="2"/>
  <c r="G34" i="2" s="1"/>
  <c r="F35" i="2"/>
  <c r="G35" i="2" s="1"/>
  <c r="F26" i="2"/>
  <c r="G26" i="2" s="1"/>
  <c r="F33" i="2"/>
  <c r="G33" i="2" s="1"/>
  <c r="F37" i="2"/>
  <c r="G37" i="2" s="1"/>
  <c r="F30" i="2"/>
  <c r="G30" i="2" s="1"/>
  <c r="F17" i="2"/>
  <c r="G17" i="2" s="1"/>
  <c r="F21" i="2"/>
  <c r="G21" i="2" s="1"/>
  <c r="F13" i="2"/>
  <c r="G13" i="2" s="1"/>
  <c r="F29" i="2"/>
  <c r="G29" i="2" s="1"/>
  <c r="F41" i="2"/>
  <c r="G41" i="2" s="1"/>
  <c r="F18" i="2"/>
  <c r="G18" i="2" s="1"/>
  <c r="F22" i="2"/>
  <c r="G22" i="2" s="1"/>
  <c r="F50" i="2"/>
  <c r="G50" i="2" s="1"/>
  <c r="F16" i="2"/>
  <c r="G16" i="2" s="1"/>
  <c r="F20" i="2"/>
  <c r="G20" i="2" s="1"/>
  <c r="F24" i="2"/>
  <c r="G24" i="2" s="1"/>
  <c r="E25" i="2"/>
  <c r="F28" i="2"/>
  <c r="G28" i="2" s="1"/>
  <c r="F32" i="2"/>
  <c r="G32" i="2" s="1"/>
  <c r="F36" i="2"/>
  <c r="G36" i="2" s="1"/>
  <c r="F44" i="2"/>
  <c r="G44" i="2" s="1"/>
  <c r="F14" i="2"/>
  <c r="G14" i="2" s="1"/>
  <c r="F46" i="2"/>
  <c r="G46" i="2" s="1"/>
  <c r="F15" i="2"/>
  <c r="G15" i="2" s="1"/>
  <c r="F19" i="2"/>
  <c r="G19" i="2" s="1"/>
  <c r="F27" i="2"/>
  <c r="G27" i="2" s="1"/>
  <c r="F31" i="2"/>
  <c r="G31" i="2" s="1"/>
  <c r="F39" i="2"/>
  <c r="F43" i="2"/>
  <c r="G43" i="2" s="1"/>
  <c r="K9" i="2" l="1"/>
  <c r="L9" i="2"/>
  <c r="H8" i="2"/>
  <c r="G8" i="2" s="1"/>
  <c r="J8" i="2" s="1"/>
  <c r="E8" i="2" s="1"/>
  <c r="G39" i="2"/>
  <c r="H9" i="2" s="1"/>
  <c r="G9" i="2" s="1"/>
  <c r="J7" i="2"/>
  <c r="E7" i="2" s="1"/>
  <c r="Q7" i="2" s="1"/>
  <c r="K8" i="2"/>
  <c r="L8" i="2"/>
  <c r="J9" i="2" l="1"/>
  <c r="E9" i="2" s="1"/>
  <c r="Q9" i="2" s="1"/>
  <c r="M9" i="2"/>
  <c r="M8" i="2"/>
  <c r="Q8" i="2" l="1"/>
</calcChain>
</file>

<file path=xl/sharedStrings.xml><?xml version="1.0" encoding="utf-8"?>
<sst xmlns="http://schemas.openxmlformats.org/spreadsheetml/2006/main" count="174" uniqueCount="72">
  <si>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</si>
  <si>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</si>
  <si>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</si>
  <si>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</si>
  <si>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</si>
  <si>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</si>
  <si>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</si>
  <si>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</si>
  <si>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</si>
  <si>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</si>
  <si>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</si>
  <si>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</si>
  <si>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Coefficient de variations saisonnières</t>
  </si>
  <si>
    <t>Comparaison avec le mois le plus faible</t>
  </si>
  <si>
    <t>Total 2019</t>
  </si>
  <si>
    <t>Total 2020</t>
  </si>
  <si>
    <t>Total 2021</t>
  </si>
  <si>
    <t>Nombre de jours</t>
  </si>
  <si>
    <t>Tonnage journalier d'OMR</t>
  </si>
  <si>
    <t>Population INSEE</t>
  </si>
  <si>
    <t>Population DGF</t>
  </si>
  <si>
    <t>Tonnage annuel OMR redressé basse saison</t>
  </si>
  <si>
    <t>Population équivalent résidents</t>
  </si>
  <si>
    <t>Tonnage journalier OMR moyen 
basse saison</t>
  </si>
  <si>
    <t>Nom de la collectivité</t>
  </si>
  <si>
    <t>Ratio populations DGF/INSEE</t>
  </si>
  <si>
    <t>Les ratios kg et €HT ramenés à la population INSEE ne tiennent pas compte du tourisme.</t>
  </si>
  <si>
    <t>Les calculs de variations saisonnières permettent d'approcher la production des résidents permanents et un coût aidé tenant compte du tourisme.</t>
  </si>
  <si>
    <t>Les ratios ramenés à la population DGF permettent directement de prendre en compte une sur-population liée au tourisme.</t>
  </si>
  <si>
    <t>Coût aidé €HT/hab. INSEE/an</t>
  </si>
  <si>
    <t>Coût aidé €HT/hab. DGF/an</t>
  </si>
  <si>
    <t>Coût aidé €HT/éq. hab./an</t>
  </si>
  <si>
    <t>Ratio OMR résidents kg/hab. INSEE/an</t>
  </si>
  <si>
    <t>Ratio OMR kg/hab. DGF/an</t>
  </si>
  <si>
    <t>Ratio OMR collecté kg/hab. INSEE/an</t>
  </si>
  <si>
    <t>Trame ADEME version 08/12/2021</t>
  </si>
  <si>
    <t>Les cases en jaune sont à compléter avec vos données ; tout le reste est automatique - voir la note méthodologique de l'ADEME.</t>
  </si>
  <si>
    <t>&lt;- possibilité d'ajuster ce seuil</t>
  </si>
  <si>
    <t>Méthodologie des calculs des variations saisonnières</t>
  </si>
  <si>
    <t>Ce fichier permet son application à toutes les collectivités.</t>
  </si>
  <si>
    <t>2 approches en ressortent pour calculer d'autres ratios que ceux ramenés à la population INSEE, qui ne tient pas compte de l'afflux touristique.</t>
  </si>
  <si>
    <t>La division du tonnage annuel collecté par la population DGF, de même pour les coûts, est un calcul rapide et pertinent de ratios tenant compte du tourisme. Ces ratios kg/hab. DGF et €/hab. DGF permettent de situer les performances du service par rapport aux références non touristiques.</t>
  </si>
  <si>
    <t xml:space="preserve">Remarques : </t>
  </si>
  <si>
    <t>&gt; Pour ces calculs, il n'est pas nécessaire de saisir les tonnages mensuels, le total annuel suffit.</t>
  </si>
  <si>
    <t>&gt; Un biais (relativement faible) peut survenir en présence importante de campings saisonniers (non comptabilisés dans la DGS, cf. note ADEME).</t>
  </si>
  <si>
    <r>
      <rPr>
        <b/>
        <sz val="11"/>
        <color theme="1"/>
        <rFont val="Calibri"/>
        <family val="2"/>
        <scheme val="minor"/>
      </rPr>
      <t xml:space="preserve"> &gt; Calcul de la production journalière</t>
    </r>
    <r>
      <rPr>
        <sz val="11"/>
        <color theme="1"/>
        <rFont val="Calibri"/>
        <family val="2"/>
        <scheme val="minor"/>
      </rPr>
      <t xml:space="preserve"> de chaque mois de l’année (pour éviter les variations de 28 à 31 jours), en partant des tonnages mensuels collectés : </t>
    </r>
  </si>
  <si>
    <r>
      <rPr>
        <b/>
        <sz val="11"/>
        <color theme="1"/>
        <rFont val="Calibri"/>
        <family val="2"/>
        <scheme val="minor"/>
      </rPr>
      <t>&gt; Calcul du ratio de production des résidents permanents :</t>
    </r>
    <r>
      <rPr>
        <sz val="11"/>
        <color theme="1"/>
        <rFont val="Calibri"/>
        <family val="2"/>
        <scheme val="minor"/>
      </rPr>
      <t xml:space="preserve"> 
à partir du ratio moyen de production journalière des mois de "basse saison", redressement à l'année (x 365 ou 366) du tonnage correspondant ;
la division par la population INSEE donne le </t>
    </r>
    <r>
      <rPr>
        <b/>
        <sz val="11"/>
        <color theme="1"/>
        <rFont val="Calibri"/>
        <family val="2"/>
        <scheme val="minor"/>
      </rPr>
      <t>ratio résidents kg/hab. INSEE/an.</t>
    </r>
  </si>
  <si>
    <r>
      <rPr>
        <b/>
        <sz val="11"/>
        <color theme="1"/>
        <rFont val="Calibri"/>
        <family val="2"/>
        <scheme val="minor"/>
      </rPr>
      <t xml:space="preserve">&gt; Calcul du coefficient de variations saisonnières (CVS) </t>
    </r>
    <r>
      <rPr>
        <sz val="11"/>
        <color theme="1"/>
        <rFont val="Calibri"/>
        <family val="2"/>
        <scheme val="minor"/>
      </rPr>
      <t>par division du tonnage collecté par le tonnage redressé :
Le CVS permet de quantifier le surplus de tonnages collectés lié au tourisme par rapport à la production des résidents permanents.</t>
    </r>
  </si>
  <si>
    <r>
      <rPr>
        <b/>
        <sz val="11"/>
        <color theme="1"/>
        <rFont val="Calibri"/>
        <family val="2"/>
        <scheme val="minor"/>
      </rPr>
      <t>&gt; Calcul de la population en "équivalents résidents"</t>
    </r>
    <r>
      <rPr>
        <sz val="11"/>
        <color theme="1"/>
        <rFont val="Calibri"/>
        <family val="2"/>
        <scheme val="minor"/>
      </rPr>
      <t>, par multiplication de la population INSEE par le CVS.
Cela revient à affecter le surplus de tonnage collecté lié au tourisme à une population supplémentaire annuelle produisant autant de déchets que la population permanente.</t>
    </r>
  </si>
  <si>
    <r>
      <t>&gt; Calcul du coût aidé en €HT/éq. hab./an</t>
    </r>
    <r>
      <rPr>
        <sz val="11"/>
        <color theme="1"/>
        <rFont val="Calibri"/>
        <family val="2"/>
        <scheme val="minor"/>
      </rPr>
      <t>, en divisant le coût aidé par la population d'équivalents résidents.</t>
    </r>
  </si>
  <si>
    <t>Coût aidé tous flux
€HT</t>
  </si>
  <si>
    <t>Ratios ramenés à la population DGF (prise en compte d'une sur-population touristique).</t>
  </si>
  <si>
    <t>Ratios ramenés à la population INSEE (ne tiennent pas compte du tourisme).</t>
  </si>
  <si>
    <t>Ratios associés aux résidents permanents (méthode des variations saisonnières).</t>
  </si>
  <si>
    <t>Verre</t>
  </si>
  <si>
    <t xml:space="preserve">Tonnages mensuels collectés d'OMR </t>
  </si>
  <si>
    <t xml:space="preserve">Tonnage annuel collecté d'OMR </t>
  </si>
  <si>
    <t>Tonnage annuel redressé basse saison</t>
  </si>
  <si>
    <t>Tonnage journalier moyen 
basse saison</t>
  </si>
  <si>
    <t>Ratio collecté kg/hab. INSEE/an</t>
  </si>
  <si>
    <t>Ratio kg/hab. DGF/an</t>
  </si>
  <si>
    <t>Ratio résidents kg/hab. INSEE/an</t>
  </si>
  <si>
    <t>Indiquer le nom du flux (ex. verre, papiers et emballages hors verre, biodéchets…) :</t>
  </si>
  <si>
    <t>Tonnages mensuels collectés</t>
  </si>
  <si>
    <t>Tonnage journalier</t>
  </si>
  <si>
    <t>https://librairie.ademe.fr/dechets-economie-circulaire/5116-methodologie-d-analyse-des-performances-dechets-de-collectivites-touristiques.html</t>
  </si>
  <si>
    <t>L'ADEME a réalisé une note sur les méthodologies d'analyse des performances des services déchets des collectivités touristiques.</t>
  </si>
  <si>
    <t>Analyse des performances des collectivités 
tenant compte des impacts touristiques</t>
  </si>
  <si>
    <r>
      <rPr>
        <b/>
        <sz val="11"/>
        <color theme="1"/>
        <rFont val="Calibri"/>
        <family val="2"/>
        <scheme val="minor"/>
      </rPr>
      <t>&gt; Détermination des mois de "basse saison"</t>
    </r>
    <r>
      <rPr>
        <sz val="11"/>
        <color theme="1"/>
        <rFont val="Calibri"/>
        <family val="2"/>
        <scheme val="minor"/>
      </rPr>
      <t>, en comparant avec le mois au ratio journalier le plus faible. 
Le postulat de départ est que la production est d'ordinaire relativement constante sur l'année.
Un facteur, proposé à + 20 % (pouvant être modifié case G11), permet de déterminer les mois de "basse saison" (écart  &lt; 1,2) et ceux impactés par le tourisme.</t>
    </r>
  </si>
  <si>
    <t>www.dotations-dgcl.interieur.gouv.fr/consultation/criteres_repartition.php</t>
  </si>
  <si>
    <t xml:space="preserve">La population DGF des communes et des EPCI se retrouve sur le site ci-dessous : </t>
  </si>
  <si>
    <t>Trame ADEME version 21/01/2022 - Julien RUARO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</si>
</sst>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mmm\ yyyy"/>
    <numFmt numFmtId="165" formatCode="yyyy"/>
    <numFmt numFmtId="166" formatCode="#,##0.0"/>
    <numFmt numFmtId="167" formatCode="#,##0\ &quot;€&quot;"/>
    <numFmt numFmtId="168" formatCode="#,##0\ [$€-40C];\-#,##0\ [$€-40C]"/>
    <numFmt numFmtId="169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0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3" fontId="0" fillId="3" borderId="3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2" fontId="0" fillId="2" borderId="0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3" fontId="0" fillId="3" borderId="10" xfId="0" applyNumberFormat="1" applyFont="1" applyFill="1" applyBorder="1" applyAlignment="1">
      <alignment horizontal="center" vertical="center"/>
    </xf>
    <xf numFmtId="3" fontId="0" fillId="3" borderId="12" xfId="0" applyNumberFormat="1" applyFont="1" applyFill="1" applyBorder="1" applyAlignment="1">
      <alignment horizontal="center" vertical="center"/>
    </xf>
    <xf numFmtId="3" fontId="0" fillId="3" borderId="5" xfId="0" applyNumberFormat="1" applyFont="1" applyFill="1" applyBorder="1" applyAlignment="1">
      <alignment horizontal="center" vertical="center"/>
    </xf>
    <xf numFmtId="165" fontId="0" fillId="2" borderId="14" xfId="0" applyNumberFormat="1" applyFont="1" applyFill="1" applyBorder="1" applyAlignment="1">
      <alignment horizontal="center" vertical="center"/>
    </xf>
    <xf numFmtId="165" fontId="0" fillId="2" borderId="15" xfId="0" applyNumberFormat="1" applyFont="1" applyFill="1" applyBorder="1" applyAlignment="1">
      <alignment horizontal="center" vertical="center"/>
    </xf>
    <xf numFmtId="165" fontId="0" fillId="2" borderId="16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3" fontId="0" fillId="3" borderId="18" xfId="0" applyNumberFormat="1" applyFont="1" applyFill="1" applyBorder="1" applyAlignment="1">
      <alignment horizontal="center" vertical="center"/>
    </xf>
    <xf numFmtId="3" fontId="0" fillId="3" borderId="7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/>
    </xf>
    <xf numFmtId="164" fontId="2" fillId="2" borderId="15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3" fontId="0" fillId="4" borderId="11" xfId="0" applyNumberFormat="1" applyFont="1" applyFill="1" applyBorder="1" applyAlignment="1">
      <alignment horizontal="center" vertical="center"/>
    </xf>
    <xf numFmtId="3" fontId="0" fillId="4" borderId="10" xfId="0" applyNumberFormat="1" applyFont="1" applyFill="1" applyBorder="1" applyAlignment="1">
      <alignment horizontal="center" vertical="center"/>
    </xf>
    <xf numFmtId="3" fontId="0" fillId="4" borderId="3" xfId="0" applyNumberFormat="1" applyFont="1" applyFill="1" applyBorder="1" applyAlignment="1">
      <alignment horizontal="center" vertical="center"/>
    </xf>
    <xf numFmtId="166" fontId="0" fillId="4" borderId="3" xfId="0" applyNumberFormat="1" applyFont="1" applyFill="1" applyBorder="1" applyAlignment="1">
      <alignment horizontal="center" vertical="center"/>
    </xf>
    <xf numFmtId="2" fontId="0" fillId="4" borderId="11" xfId="0" applyNumberFormat="1" applyFont="1" applyFill="1" applyBorder="1" applyAlignment="1">
      <alignment horizontal="center" vertical="center"/>
    </xf>
    <xf numFmtId="3" fontId="0" fillId="4" borderId="13" xfId="0" applyNumberFormat="1" applyFont="1" applyFill="1" applyBorder="1" applyAlignment="1">
      <alignment horizontal="center" vertical="center"/>
    </xf>
    <xf numFmtId="3" fontId="0" fillId="4" borderId="12" xfId="0" applyNumberFormat="1" applyFont="1" applyFill="1" applyBorder="1" applyAlignment="1">
      <alignment horizontal="center" vertical="center"/>
    </xf>
    <xf numFmtId="3" fontId="0" fillId="4" borderId="5" xfId="0" applyNumberFormat="1" applyFont="1" applyFill="1" applyBorder="1" applyAlignment="1">
      <alignment horizontal="center" vertical="center"/>
    </xf>
    <xf numFmtId="166" fontId="0" fillId="4" borderId="5" xfId="0" applyNumberFormat="1" applyFont="1" applyFill="1" applyBorder="1" applyAlignment="1">
      <alignment horizontal="center" vertical="center"/>
    </xf>
    <xf numFmtId="2" fontId="0" fillId="4" borderId="13" xfId="0" applyNumberFormat="1" applyFont="1" applyFill="1" applyBorder="1" applyAlignment="1">
      <alignment horizontal="center" vertical="center"/>
    </xf>
    <xf numFmtId="3" fontId="0" fillId="4" borderId="8" xfId="0" applyNumberFormat="1" applyFont="1" applyFill="1" applyBorder="1" applyAlignment="1">
      <alignment horizontal="center" vertical="center"/>
    </xf>
    <xf numFmtId="2" fontId="0" fillId="4" borderId="9" xfId="0" applyNumberFormat="1" applyFont="1" applyFill="1" applyBorder="1" applyAlignment="1">
      <alignment horizontal="center" vertical="center"/>
    </xf>
    <xf numFmtId="3" fontId="1" fillId="4" borderId="5" xfId="0" applyNumberFormat="1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3" fontId="1" fillId="4" borderId="19" xfId="0" applyNumberFormat="1" applyFont="1" applyFill="1" applyBorder="1" applyAlignment="1">
      <alignment horizontal="center" vertical="center"/>
    </xf>
    <xf numFmtId="167" fontId="0" fillId="4" borderId="3" xfId="0" applyNumberFormat="1" applyFont="1" applyFill="1" applyBorder="1" applyAlignment="1">
      <alignment horizontal="center" vertical="center"/>
    </xf>
    <xf numFmtId="167" fontId="0" fillId="4" borderId="5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168" fontId="0" fillId="3" borderId="10" xfId="0" applyNumberFormat="1" applyFont="1" applyFill="1" applyBorder="1" applyAlignment="1">
      <alignment horizontal="center" vertical="center"/>
    </xf>
    <xf numFmtId="168" fontId="0" fillId="3" borderId="12" xfId="0" applyNumberFormat="1" applyFont="1" applyFill="1" applyBorder="1" applyAlignment="1">
      <alignment horizontal="center" vertical="center"/>
    </xf>
    <xf numFmtId="169" fontId="0" fillId="4" borderId="8" xfId="0" applyNumberFormat="1" applyFont="1" applyFill="1" applyBorder="1" applyAlignment="1">
      <alignment horizontal="center" vertical="center"/>
    </xf>
    <xf numFmtId="169" fontId="0" fillId="4" borderId="3" xfId="0" applyNumberFormat="1" applyFont="1" applyFill="1" applyBorder="1" applyAlignment="1">
      <alignment horizontal="center" vertical="center"/>
    </xf>
    <xf numFmtId="169" fontId="0" fillId="4" borderId="11" xfId="0" applyNumberFormat="1" applyFont="1" applyFill="1" applyBorder="1" applyAlignment="1">
      <alignment horizontal="center" vertical="center"/>
    </xf>
    <xf numFmtId="169" fontId="0" fillId="4" borderId="13" xfId="0" applyNumberFormat="1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 horizontal="center" vertical="center"/>
    </xf>
    <xf numFmtId="0" fontId="0" fillId="6" borderId="0" xfId="0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0" fillId="7" borderId="8" xfId="0" applyFont="1" applyFill="1" applyBorder="1" applyAlignment="1">
      <alignment horizontal="center" vertical="center" wrapText="1"/>
    </xf>
    <xf numFmtId="0" fontId="0" fillId="7" borderId="9" xfId="0" applyFont="1" applyFill="1" applyBorder="1" applyAlignment="1">
      <alignment horizontal="center" vertical="center" wrapText="1"/>
    </xf>
    <xf numFmtId="0" fontId="0" fillId="7" borderId="6" xfId="0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 wrapText="1"/>
    </xf>
    <xf numFmtId="0" fontId="0" fillId="6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0" fillId="5" borderId="8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0" fillId="7" borderId="17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167" fontId="4" fillId="4" borderId="3" xfId="0" applyNumberFormat="1" applyFont="1" applyFill="1" applyBorder="1" applyAlignment="1">
      <alignment horizontal="center" vertical="center"/>
    </xf>
    <xf numFmtId="167" fontId="4" fillId="4" borderId="11" xfId="0" applyNumberFormat="1" applyFont="1" applyFill="1" applyBorder="1" applyAlignment="1">
      <alignment horizontal="center" vertical="center"/>
    </xf>
    <xf numFmtId="167" fontId="4" fillId="4" borderId="5" xfId="0" applyNumberFormat="1" applyFont="1" applyFill="1" applyBorder="1" applyAlignment="1">
      <alignment horizontal="center" vertical="center"/>
    </xf>
    <xf numFmtId="167" fontId="4" fillId="4" borderId="13" xfId="0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center" vertical="center"/>
    </xf>
    <xf numFmtId="3" fontId="4" fillId="4" borderId="11" xfId="0" applyNumberFormat="1" applyFont="1" applyFill="1" applyBorder="1" applyAlignment="1">
      <alignment horizontal="center" vertical="center"/>
    </xf>
    <xf numFmtId="3" fontId="4" fillId="4" borderId="5" xfId="0" applyNumberFormat="1" applyFont="1" applyFill="1" applyBorder="1" applyAlignment="1">
      <alignment horizontal="center" vertical="center"/>
    </xf>
    <xf numFmtId="3" fontId="4" fillId="4" borderId="13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vertical="top"/>
    </xf>
    <xf numFmtId="0" fontId="9" fillId="7" borderId="0" xfId="0" applyFont="1" applyFill="1" applyAlignment="1">
      <alignment horizontal="justify" vertical="center" wrapText="1"/>
    </xf>
    <xf numFmtId="0" fontId="0" fillId="5" borderId="0" xfId="0" applyFont="1" applyFill="1" applyAlignment="1">
      <alignment wrapText="1"/>
    </xf>
    <xf numFmtId="0" fontId="0" fillId="6" borderId="0" xfId="0" applyFont="1" applyFill="1" applyAlignment="1">
      <alignment wrapText="1"/>
    </xf>
    <xf numFmtId="0" fontId="9" fillId="6" borderId="0" xfId="0" applyFont="1" applyFill="1" applyAlignment="1">
      <alignment horizontal="justify" vertical="center" wrapText="1"/>
    </xf>
    <xf numFmtId="0" fontId="0" fillId="7" borderId="0" xfId="0" applyFont="1" applyFill="1" applyAlignment="1">
      <alignment wrapText="1"/>
    </xf>
    <xf numFmtId="0" fontId="0" fillId="7" borderId="0" xfId="0" applyFont="1" applyFill="1" applyAlignment="1">
      <alignment vertical="top" wrapText="1"/>
    </xf>
    <xf numFmtId="0" fontId="6" fillId="7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vertical="center" wrapText="1"/>
    </xf>
    <xf numFmtId="0" fontId="7" fillId="7" borderId="0" xfId="0" applyFont="1" applyFill="1" applyAlignment="1">
      <alignment vertical="center" wrapText="1"/>
    </xf>
    <xf numFmtId="0" fontId="1" fillId="7" borderId="0" xfId="0" applyFont="1" applyFill="1" applyAlignment="1">
      <alignment vertical="top" wrapText="1"/>
    </xf>
    <xf numFmtId="0" fontId="1" fillId="0" borderId="0" xfId="0" applyFont="1" applyAlignment="1">
      <alignment wrapText="1"/>
    </xf>
    <xf numFmtId="0" fontId="10" fillId="2" borderId="0" xfId="0" applyFont="1" applyFill="1" applyAlignment="1">
      <alignment vertical="center"/>
    </xf>
    <xf numFmtId="0" fontId="11" fillId="0" borderId="0" xfId="1" applyAlignment="1">
      <alignment wrapText="1"/>
    </xf>
    <xf numFmtId="0" fontId="0" fillId="0" borderId="0" xfId="0" quotePrefix="1" applyFont="1" applyAlignment="1">
      <alignment horizontal="center"/>
    </xf>
    <xf numFmtId="0" fontId="11" fillId="6" borderId="0" xfId="1" applyFill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fr-FR" sz="1200" b="0"/>
              <a:t>Tonnages journaliers d'OMR collectés</a:t>
            </a:r>
          </a:p>
        </c:rich>
      </c:tx>
      <c:layout>
        <c:manualLayout>
          <c:xMode val="edge"/>
          <c:yMode val="edge"/>
          <c:x val="0.2883629444895977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238425665233378E-2"/>
          <c:y val="0.14502804055967825"/>
          <c:w val="0.89910016594368769"/>
          <c:h val="0.507033913380396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OMR!$E$12</c:f>
              <c:strCache>
                <c:ptCount val="1"/>
                <c:pt idx="0">
                  <c:v>Tonnage journalier d'OMR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OMR!$B$13:$B$24</c:f>
              <c:numCache>
                <c:formatCode>mmmm\ yyyy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OMR!$E$13:$E$24</c:f>
              <c:numCache>
                <c:formatCode>#,##0</c:formatCode>
                <c:ptCount val="12"/>
                <c:pt idx="0">
                  <c:v>8.2319354838709682</c:v>
                </c:pt>
                <c:pt idx="1">
                  <c:v>7.0110714285714284</c:v>
                </c:pt>
                <c:pt idx="2">
                  <c:v>7.3622580645161291</c:v>
                </c:pt>
                <c:pt idx="3">
                  <c:v>12.352333333333332</c:v>
                </c:pt>
                <c:pt idx="4">
                  <c:v>16.075806451612905</c:v>
                </c:pt>
                <c:pt idx="5">
                  <c:v>13.329666666666666</c:v>
                </c:pt>
                <c:pt idx="6">
                  <c:v>25.301612903225806</c:v>
                </c:pt>
                <c:pt idx="7">
                  <c:v>33.390322580645162</c:v>
                </c:pt>
                <c:pt idx="8">
                  <c:v>13.480666666666668</c:v>
                </c:pt>
                <c:pt idx="9">
                  <c:v>10.483870967741936</c:v>
                </c:pt>
                <c:pt idx="10">
                  <c:v>7.8353333333333337</c:v>
                </c:pt>
                <c:pt idx="11">
                  <c:v>6.8577419354838707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09-422F-89AA-6582FAF9746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5784448"/>
        <c:axId val="235029632"/>
      </c:barChart>
      <c:dateAx>
        <c:axId val="215784448"/>
        <c:scaling>
          <c:orientation val="minMax"/>
        </c:scaling>
        <c:delete val="0"/>
        <c:axPos val="b"/>
        <c:numFmt formatCode="mmmm\ 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5029632"/>
        <c:crosses val="autoZero"/>
        <c:auto val="1"/>
        <c:lblOffset val="100"/>
        <c:baseTimeUnit val="months"/>
      </c:dateAx>
      <c:valAx>
        <c:axId val="235029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5784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25574765197057"/>
          <c:y val="5.5680458124552613E-2"/>
          <c:w val="0.7197476748523326"/>
          <c:h val="0.66125736101169175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chemeClr val="tx1">
                <a:lumMod val="95000"/>
                <a:lumOff val="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Renommer2!$B$53:$B$64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Renommer2!$C$13:$C$24</c:f>
              <c:numCache>
                <c:formatCode>#,##0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7A7F-40D3-9DC5-91C2CC04D70E}"/>
            </c:ext>
          </c:extLst>
        </c:ser>
        <c:ser>
          <c:idx val="2"/>
          <c:order val="1"/>
          <c:tx>
            <c:v>2020</c:v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Renommer2!$B$53:$B$64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Renommer2!$C$26:$C$37</c:f>
              <c:numCache>
                <c:formatCode>#,##0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7A7F-40D3-9DC5-91C2CC04D70E}"/>
            </c:ext>
          </c:extLst>
        </c:ser>
        <c:ser>
          <c:idx val="1"/>
          <c:order val="2"/>
          <c:tx>
            <c:v>2021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Renommer2!$B$53:$B$64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Renommer2!$C$39:$C$50</c:f>
              <c:numCache>
                <c:formatCode>#,##0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7A7F-40D3-9DC5-91C2CC04D70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22482432"/>
        <c:axId val="44590784"/>
      </c:barChart>
      <c:catAx>
        <c:axId val="22248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590784"/>
        <c:crosses val="autoZero"/>
        <c:auto val="1"/>
        <c:lblAlgn val="ctr"/>
        <c:lblOffset val="100"/>
        <c:noMultiLvlLbl val="0"/>
      </c:catAx>
      <c:valAx>
        <c:axId val="4459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2482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004755870500949"/>
          <c:y val="0.32310392191742876"/>
          <c:w val="8.6297347348854692E-2"/>
          <c:h val="0.280664280601288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fr-FR" sz="1200" b="0"/>
              <a:t>Tonnages journaliers collectés</a:t>
            </a:r>
          </a:p>
        </c:rich>
      </c:tx>
      <c:layout>
        <c:manualLayout>
          <c:xMode val="edge"/>
          <c:yMode val="edge"/>
          <c:x val="0.2883629444895977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238425665233378E-2"/>
          <c:y val="0.15380385295510463"/>
          <c:w val="0.89910016594368769"/>
          <c:h val="0.4502963592928965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Renommer2!$B$26:$B$37</c:f>
              <c:numCache>
                <c:formatCode>mmmm\ yyyy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Renommer2!$E$26:$E$37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9C-40BA-B960-E6DC343CD2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22482944"/>
        <c:axId val="44594240"/>
      </c:barChart>
      <c:dateAx>
        <c:axId val="222482944"/>
        <c:scaling>
          <c:orientation val="minMax"/>
        </c:scaling>
        <c:delete val="0"/>
        <c:axPos val="b"/>
        <c:numFmt formatCode="mmmm\ 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/>
          <a:lstStyle/>
          <a:p>
            <a:pPr>
              <a:defRPr b="0"/>
            </a:pPr>
            <a:endParaRPr lang="fr-FR"/>
          </a:p>
        </c:txPr>
        <c:crossAx val="44594240"/>
        <c:crosses val="autoZero"/>
        <c:auto val="1"/>
        <c:lblOffset val="100"/>
        <c:baseTimeUnit val="months"/>
      </c:dateAx>
      <c:valAx>
        <c:axId val="4459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b="0"/>
            </a:pPr>
            <a:endParaRPr lang="fr-FR"/>
          </a:p>
        </c:txPr>
        <c:crossAx val="222482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fr-FR" sz="1200" b="0"/>
              <a:t>Tonnages journaliers collectés</a:t>
            </a:r>
          </a:p>
        </c:rich>
      </c:tx>
      <c:layout>
        <c:manualLayout>
          <c:xMode val="edge"/>
          <c:yMode val="edge"/>
          <c:x val="0.2883629444895977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238425665233378E-2"/>
          <c:y val="0.14203787695829123"/>
          <c:w val="0.89910016594368769"/>
          <c:h val="0.537981670155396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Renommer2!$E$12</c:f>
              <c:strCache>
                <c:ptCount val="1"/>
                <c:pt idx="0">
                  <c:v>Tonnage journalier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Renommer2!$B$39:$B$50</c:f>
              <c:numCache>
                <c:formatCode>mmmm\ yyyy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Renommer2!$E$39:$E$50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CD-4C04-82A9-F51E098C065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22483968"/>
        <c:axId val="45892160"/>
      </c:barChart>
      <c:dateAx>
        <c:axId val="222483968"/>
        <c:scaling>
          <c:orientation val="minMax"/>
        </c:scaling>
        <c:delete val="0"/>
        <c:axPos val="b"/>
        <c:numFmt formatCode="mmmm\ 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892160"/>
        <c:crosses val="autoZero"/>
        <c:auto val="1"/>
        <c:lblOffset val="100"/>
        <c:baseTimeUnit val="months"/>
      </c:dateAx>
      <c:valAx>
        <c:axId val="4589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2483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fr-FR" sz="1200" b="0"/>
              <a:t>Tonnages journaliers collectés</a:t>
            </a:r>
          </a:p>
        </c:rich>
      </c:tx>
      <c:layout>
        <c:manualLayout>
          <c:xMode val="edge"/>
          <c:yMode val="edge"/>
          <c:x val="0.2883629444895977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238425665233378E-2"/>
          <c:y val="0.14502804055967825"/>
          <c:w val="0.89910016594368769"/>
          <c:h val="0.507033913380396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Renommer3!$E$12</c:f>
              <c:strCache>
                <c:ptCount val="1"/>
                <c:pt idx="0">
                  <c:v>Tonnage journalier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Renommer3!$B$13:$B$24</c:f>
              <c:numCache>
                <c:formatCode>mmmm\ yyyy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Renommer3!$E$13:$E$24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A6-4E08-970E-44DF6501721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5784448"/>
        <c:axId val="235029632"/>
      </c:barChart>
      <c:dateAx>
        <c:axId val="215784448"/>
        <c:scaling>
          <c:orientation val="minMax"/>
        </c:scaling>
        <c:delete val="0"/>
        <c:axPos val="b"/>
        <c:numFmt formatCode="mmmm\ 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5029632"/>
        <c:crosses val="autoZero"/>
        <c:auto val="1"/>
        <c:lblOffset val="100"/>
        <c:baseTimeUnit val="months"/>
      </c:dateAx>
      <c:valAx>
        <c:axId val="235029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5784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25574765197057"/>
          <c:y val="5.5680458124552613E-2"/>
          <c:w val="0.7197476748523326"/>
          <c:h val="0.66125736101169175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chemeClr val="tx1">
                <a:lumMod val="95000"/>
                <a:lumOff val="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Renommer3!$B$53:$B$64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Renommer3!$C$13:$C$24</c:f>
              <c:numCache>
                <c:formatCode>#,##0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AFA3-4062-96D9-45CF820E5624}"/>
            </c:ext>
          </c:extLst>
        </c:ser>
        <c:ser>
          <c:idx val="2"/>
          <c:order val="1"/>
          <c:tx>
            <c:v>2020</c:v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Renommer3!$B$53:$B$64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Renommer3!$C$26:$C$37</c:f>
              <c:numCache>
                <c:formatCode>#,##0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AFA3-4062-96D9-45CF820E5624}"/>
            </c:ext>
          </c:extLst>
        </c:ser>
        <c:ser>
          <c:idx val="1"/>
          <c:order val="2"/>
          <c:tx>
            <c:v>2021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Renommer3!$B$53:$B$64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Renommer3!$C$39:$C$50</c:f>
              <c:numCache>
                <c:formatCode>#,##0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AFA3-4062-96D9-45CF820E562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22482432"/>
        <c:axId val="44590784"/>
      </c:barChart>
      <c:catAx>
        <c:axId val="22248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590784"/>
        <c:crosses val="autoZero"/>
        <c:auto val="1"/>
        <c:lblAlgn val="ctr"/>
        <c:lblOffset val="100"/>
        <c:noMultiLvlLbl val="0"/>
      </c:catAx>
      <c:valAx>
        <c:axId val="4459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2482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004755870500949"/>
          <c:y val="0.32310392191742876"/>
          <c:w val="8.6297347348854692E-2"/>
          <c:h val="0.280664280601288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fr-FR" sz="1200" b="0"/>
              <a:t>Tonnages journaliers collectés</a:t>
            </a:r>
          </a:p>
        </c:rich>
      </c:tx>
      <c:layout>
        <c:manualLayout>
          <c:xMode val="edge"/>
          <c:yMode val="edge"/>
          <c:x val="0.2883629444895977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238425665233378E-2"/>
          <c:y val="0.15380385295510463"/>
          <c:w val="0.89910016594368769"/>
          <c:h val="0.4502963592928965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Renommer3!$B$26:$B$37</c:f>
              <c:numCache>
                <c:formatCode>mmmm\ yyyy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Renommer3!$E$26:$E$37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8-4F0B-B0A2-C117A3309B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22482944"/>
        <c:axId val="44594240"/>
      </c:barChart>
      <c:dateAx>
        <c:axId val="222482944"/>
        <c:scaling>
          <c:orientation val="minMax"/>
        </c:scaling>
        <c:delete val="0"/>
        <c:axPos val="b"/>
        <c:numFmt formatCode="mmmm\ 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/>
          <a:lstStyle/>
          <a:p>
            <a:pPr>
              <a:defRPr b="0"/>
            </a:pPr>
            <a:endParaRPr lang="fr-FR"/>
          </a:p>
        </c:txPr>
        <c:crossAx val="44594240"/>
        <c:crosses val="autoZero"/>
        <c:auto val="1"/>
        <c:lblOffset val="100"/>
        <c:baseTimeUnit val="months"/>
      </c:dateAx>
      <c:valAx>
        <c:axId val="4459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b="0"/>
            </a:pPr>
            <a:endParaRPr lang="fr-FR"/>
          </a:p>
        </c:txPr>
        <c:crossAx val="222482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fr-FR" sz="1200" b="0"/>
              <a:t>Tonnages journaliers collectés</a:t>
            </a:r>
          </a:p>
        </c:rich>
      </c:tx>
      <c:layout>
        <c:manualLayout>
          <c:xMode val="edge"/>
          <c:yMode val="edge"/>
          <c:x val="0.2883629444895977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238425665233378E-2"/>
          <c:y val="0.14203787695829123"/>
          <c:w val="0.89910016594368769"/>
          <c:h val="0.537981670155396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Renommer3!$E$12</c:f>
              <c:strCache>
                <c:ptCount val="1"/>
                <c:pt idx="0">
                  <c:v>Tonnage journalier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Renommer3!$B$39:$B$50</c:f>
              <c:numCache>
                <c:formatCode>mmmm\ yyyy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Renommer3!$E$39:$E$50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F9-4098-AA9D-27FBBA56B8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22483968"/>
        <c:axId val="45892160"/>
      </c:barChart>
      <c:dateAx>
        <c:axId val="222483968"/>
        <c:scaling>
          <c:orientation val="minMax"/>
        </c:scaling>
        <c:delete val="0"/>
        <c:axPos val="b"/>
        <c:numFmt formatCode="mmmm\ 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892160"/>
        <c:crosses val="autoZero"/>
        <c:auto val="1"/>
        <c:lblOffset val="100"/>
        <c:baseTimeUnit val="months"/>
      </c:dateAx>
      <c:valAx>
        <c:axId val="4589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2483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25574765197057"/>
          <c:y val="5.5680458124552613E-2"/>
          <c:w val="0.7197476748523326"/>
          <c:h val="0.66125736101169175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chemeClr val="tx1">
                <a:lumMod val="95000"/>
                <a:lumOff val="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OMR!$B$53:$B$64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OMR!$C$13:$C$24</c:f>
              <c:numCache>
                <c:formatCode>#,##0</c:formatCode>
                <c:ptCount val="12"/>
                <c:pt idx="0">
                  <c:v>255.19</c:v>
                </c:pt>
                <c:pt idx="1">
                  <c:v>196.31</c:v>
                </c:pt>
                <c:pt idx="2">
                  <c:v>228.23</c:v>
                </c:pt>
                <c:pt idx="3">
                  <c:v>370.57</c:v>
                </c:pt>
                <c:pt idx="4">
                  <c:v>498.35</c:v>
                </c:pt>
                <c:pt idx="5">
                  <c:v>399.89</c:v>
                </c:pt>
                <c:pt idx="6">
                  <c:v>784.35</c:v>
                </c:pt>
                <c:pt idx="7">
                  <c:v>1035.0999999999999</c:v>
                </c:pt>
                <c:pt idx="8">
                  <c:v>404.42</c:v>
                </c:pt>
                <c:pt idx="9">
                  <c:v>325</c:v>
                </c:pt>
                <c:pt idx="10">
                  <c:v>235.06</c:v>
                </c:pt>
                <c:pt idx="11">
                  <c:v>212.59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D8-4857-938C-FD64AACF1399}"/>
            </c:ext>
          </c:extLst>
        </c:ser>
        <c:ser>
          <c:idx val="2"/>
          <c:order val="1"/>
          <c:tx>
            <c:v>2020</c:v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OMR!$B$53:$B$64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OMR!$C$26:$C$37</c:f>
              <c:numCache>
                <c:formatCode>#,##0</c:formatCode>
                <c:ptCount val="12"/>
                <c:pt idx="0">
                  <c:v>250</c:v>
                </c:pt>
                <c:pt idx="1">
                  <c:v>200</c:v>
                </c:pt>
                <c:pt idx="2">
                  <c:v>230</c:v>
                </c:pt>
                <c:pt idx="3">
                  <c:v>380</c:v>
                </c:pt>
                <c:pt idx="4">
                  <c:v>500</c:v>
                </c:pt>
                <c:pt idx="5">
                  <c:v>399.89</c:v>
                </c:pt>
                <c:pt idx="6">
                  <c:v>800</c:v>
                </c:pt>
                <c:pt idx="7">
                  <c:v>1000</c:v>
                </c:pt>
                <c:pt idx="8">
                  <c:v>400</c:v>
                </c:pt>
                <c:pt idx="9">
                  <c:v>300</c:v>
                </c:pt>
                <c:pt idx="10">
                  <c:v>230</c:v>
                </c:pt>
                <c:pt idx="11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D8-4857-938C-FD64AACF1399}"/>
            </c:ext>
          </c:extLst>
        </c:ser>
        <c:ser>
          <c:idx val="1"/>
          <c:order val="2"/>
          <c:tx>
            <c:v>2021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OMR!$B$53:$B$64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OMR!$C$39:$C$50</c:f>
              <c:numCache>
                <c:formatCode>#,##0</c:formatCode>
                <c:ptCount val="12"/>
                <c:pt idx="0">
                  <c:v>200</c:v>
                </c:pt>
                <c:pt idx="1">
                  <c:v>180</c:v>
                </c:pt>
                <c:pt idx="2">
                  <c:v>200</c:v>
                </c:pt>
                <c:pt idx="3">
                  <c:v>350</c:v>
                </c:pt>
                <c:pt idx="4">
                  <c:v>450</c:v>
                </c:pt>
                <c:pt idx="5">
                  <c:v>500</c:v>
                </c:pt>
                <c:pt idx="6">
                  <c:v>700</c:v>
                </c:pt>
                <c:pt idx="7">
                  <c:v>800</c:v>
                </c:pt>
                <c:pt idx="8">
                  <c:v>350</c:v>
                </c:pt>
                <c:pt idx="9">
                  <c:v>200</c:v>
                </c:pt>
                <c:pt idx="10">
                  <c:v>180</c:v>
                </c:pt>
                <c:pt idx="11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D8-4857-938C-FD64AACF139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22482432"/>
        <c:axId val="44590784"/>
      </c:barChart>
      <c:catAx>
        <c:axId val="22248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590784"/>
        <c:crosses val="autoZero"/>
        <c:auto val="1"/>
        <c:lblAlgn val="ctr"/>
        <c:lblOffset val="100"/>
        <c:noMultiLvlLbl val="0"/>
      </c:catAx>
      <c:valAx>
        <c:axId val="4459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2482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004755870500949"/>
          <c:y val="0.32310392191742876"/>
          <c:w val="8.6297347348854692E-2"/>
          <c:h val="0.280664280601288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fr-FR" sz="1200" b="0"/>
              <a:t>Tonnages journaliers d'OMR collectés</a:t>
            </a:r>
          </a:p>
        </c:rich>
      </c:tx>
      <c:layout>
        <c:manualLayout>
          <c:xMode val="edge"/>
          <c:yMode val="edge"/>
          <c:x val="0.2883629444895977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238425665233378E-2"/>
          <c:y val="0.15380385295510463"/>
          <c:w val="0.89910016594368769"/>
          <c:h val="0.4502963592928965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OMR!$B$26:$B$37</c:f>
              <c:numCache>
                <c:formatCode>mmmm\ yyyy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OMR!$E$26:$E$37</c:f>
              <c:numCache>
                <c:formatCode>#,##0</c:formatCode>
                <c:ptCount val="12"/>
                <c:pt idx="0">
                  <c:v>8.064516129032258</c:v>
                </c:pt>
                <c:pt idx="1">
                  <c:v>6.8965517241379306</c:v>
                </c:pt>
                <c:pt idx="2">
                  <c:v>7.419354838709677</c:v>
                </c:pt>
                <c:pt idx="3">
                  <c:v>12.666666666666666</c:v>
                </c:pt>
                <c:pt idx="4">
                  <c:v>16.129032258064516</c:v>
                </c:pt>
                <c:pt idx="5">
                  <c:v>13.329666666666666</c:v>
                </c:pt>
                <c:pt idx="6">
                  <c:v>25.806451612903224</c:v>
                </c:pt>
                <c:pt idx="7">
                  <c:v>32.258064516129032</c:v>
                </c:pt>
                <c:pt idx="8">
                  <c:v>13.333333333333334</c:v>
                </c:pt>
                <c:pt idx="9">
                  <c:v>9.67741935483871</c:v>
                </c:pt>
                <c:pt idx="10">
                  <c:v>7.666666666666667</c:v>
                </c:pt>
                <c:pt idx="11">
                  <c:v>7.096774193548387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09-422F-89AA-6582FAF9746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22482944"/>
        <c:axId val="44594240"/>
      </c:barChart>
      <c:dateAx>
        <c:axId val="222482944"/>
        <c:scaling>
          <c:orientation val="minMax"/>
        </c:scaling>
        <c:delete val="0"/>
        <c:axPos val="b"/>
        <c:numFmt formatCode="mmmm\ 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/>
          <a:lstStyle/>
          <a:p>
            <a:pPr>
              <a:defRPr b="0"/>
            </a:pPr>
            <a:endParaRPr lang="fr-FR"/>
          </a:p>
        </c:txPr>
        <c:crossAx val="44594240"/>
        <c:crosses val="autoZero"/>
        <c:auto val="1"/>
        <c:lblOffset val="100"/>
        <c:baseTimeUnit val="months"/>
      </c:dateAx>
      <c:valAx>
        <c:axId val="4459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b="0"/>
            </a:pPr>
            <a:endParaRPr lang="fr-FR"/>
          </a:p>
        </c:txPr>
        <c:crossAx val="222482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fr-FR" sz="1200" b="0"/>
              <a:t>Tonnages journaliers d'OMR collectés</a:t>
            </a:r>
          </a:p>
        </c:rich>
      </c:tx>
      <c:layout>
        <c:manualLayout>
          <c:xMode val="edge"/>
          <c:yMode val="edge"/>
          <c:x val="0.2883629444895977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238425665233378E-2"/>
          <c:y val="0.14203787695829123"/>
          <c:w val="0.89910016594368769"/>
          <c:h val="0.537981670155396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OMR!$E$12</c:f>
              <c:strCache>
                <c:ptCount val="1"/>
                <c:pt idx="0">
                  <c:v>Tonnage journalier d'OMR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OMR!$B$39:$B$50</c:f>
              <c:numCache>
                <c:formatCode>mmmm\ yyyy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OMR!$E$39:$E$50</c:f>
              <c:numCache>
                <c:formatCode>#,##0</c:formatCode>
                <c:ptCount val="12"/>
                <c:pt idx="0">
                  <c:v>6.4516129032258061</c:v>
                </c:pt>
                <c:pt idx="1">
                  <c:v>6.4285714285714288</c:v>
                </c:pt>
                <c:pt idx="2">
                  <c:v>6.4516129032258061</c:v>
                </c:pt>
                <c:pt idx="3">
                  <c:v>11.666666666666666</c:v>
                </c:pt>
                <c:pt idx="4">
                  <c:v>14.516129032258064</c:v>
                </c:pt>
                <c:pt idx="5">
                  <c:v>16.666666666666668</c:v>
                </c:pt>
                <c:pt idx="6">
                  <c:v>22.580645161290324</c:v>
                </c:pt>
                <c:pt idx="7">
                  <c:v>25.806451612903224</c:v>
                </c:pt>
                <c:pt idx="8">
                  <c:v>11.666666666666666</c:v>
                </c:pt>
                <c:pt idx="9">
                  <c:v>6.4516129032258061</c:v>
                </c:pt>
                <c:pt idx="10">
                  <c:v>6</c:v>
                </c:pt>
                <c:pt idx="11">
                  <c:v>6.4516129032258061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09-422F-89AA-6582FAF9746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22483968"/>
        <c:axId val="45892160"/>
      </c:barChart>
      <c:dateAx>
        <c:axId val="222483968"/>
        <c:scaling>
          <c:orientation val="minMax"/>
        </c:scaling>
        <c:delete val="0"/>
        <c:axPos val="b"/>
        <c:numFmt formatCode="mmmm\ 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892160"/>
        <c:crosses val="autoZero"/>
        <c:auto val="1"/>
        <c:lblOffset val="100"/>
        <c:baseTimeUnit val="months"/>
      </c:dateAx>
      <c:valAx>
        <c:axId val="4589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2483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fr-FR" sz="1200" b="0"/>
              <a:t>Tonnages journaliers collectés</a:t>
            </a:r>
          </a:p>
        </c:rich>
      </c:tx>
      <c:layout>
        <c:manualLayout>
          <c:xMode val="edge"/>
          <c:yMode val="edge"/>
          <c:x val="0.2883629444895977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238425665233378E-2"/>
          <c:y val="0.14502804055967825"/>
          <c:w val="0.89910016594368769"/>
          <c:h val="0.507033913380396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Renommer1!$E$12</c:f>
              <c:strCache>
                <c:ptCount val="1"/>
                <c:pt idx="0">
                  <c:v>Tonnage journalier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Renommer1!$B$13:$B$24</c:f>
              <c:numCache>
                <c:formatCode>mmmm\ yyyy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Renommer1!$E$13:$E$24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F-4ECA-91AB-03CFB5BBEEA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5784448"/>
        <c:axId val="235029632"/>
      </c:barChart>
      <c:dateAx>
        <c:axId val="215784448"/>
        <c:scaling>
          <c:orientation val="minMax"/>
        </c:scaling>
        <c:delete val="0"/>
        <c:axPos val="b"/>
        <c:numFmt formatCode="mmmm\ 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5029632"/>
        <c:crosses val="autoZero"/>
        <c:auto val="1"/>
        <c:lblOffset val="100"/>
        <c:baseTimeUnit val="months"/>
      </c:dateAx>
      <c:valAx>
        <c:axId val="235029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5784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25574765197057"/>
          <c:y val="5.5680458124552613E-2"/>
          <c:w val="0.7197476748523326"/>
          <c:h val="0.66125736101169175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chemeClr val="tx1">
                <a:lumMod val="95000"/>
                <a:lumOff val="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Renommer1!$B$53:$B$64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Renommer1!$C$13:$C$24</c:f>
              <c:numCache>
                <c:formatCode>#,##0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9ABA-4781-B3C6-A28C2A4AF76A}"/>
            </c:ext>
          </c:extLst>
        </c:ser>
        <c:ser>
          <c:idx val="2"/>
          <c:order val="1"/>
          <c:tx>
            <c:v>2020</c:v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Renommer1!$B$53:$B$64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Renommer1!$C$26:$C$37</c:f>
              <c:numCache>
                <c:formatCode>#,##0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9ABA-4781-B3C6-A28C2A4AF76A}"/>
            </c:ext>
          </c:extLst>
        </c:ser>
        <c:ser>
          <c:idx val="1"/>
          <c:order val="2"/>
          <c:tx>
            <c:v>2021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Renommer1!$B$53:$B$64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Renommer1!$C$39:$C$50</c:f>
              <c:numCache>
                <c:formatCode>#,##0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9ABA-4781-B3C6-A28C2A4AF76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22482432"/>
        <c:axId val="44590784"/>
      </c:barChart>
      <c:catAx>
        <c:axId val="22248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590784"/>
        <c:crosses val="autoZero"/>
        <c:auto val="1"/>
        <c:lblAlgn val="ctr"/>
        <c:lblOffset val="100"/>
        <c:noMultiLvlLbl val="0"/>
      </c:catAx>
      <c:valAx>
        <c:axId val="4459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2482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004755870500949"/>
          <c:y val="0.32310392191742876"/>
          <c:w val="8.6297347348854692E-2"/>
          <c:h val="0.280664280601288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fr-FR" sz="1200" b="0"/>
              <a:t>Tonnages journaliers collectés</a:t>
            </a:r>
          </a:p>
        </c:rich>
      </c:tx>
      <c:layout>
        <c:manualLayout>
          <c:xMode val="edge"/>
          <c:yMode val="edge"/>
          <c:x val="0.2883629444895977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238425665233378E-2"/>
          <c:y val="0.15380385295510463"/>
          <c:w val="0.89910016594368769"/>
          <c:h val="0.4502963592928965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Renommer1!$B$26:$B$37</c:f>
              <c:numCache>
                <c:formatCode>mmmm\ yyyy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Renommer1!$E$26:$E$37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86-420F-914A-701E3A19758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22482944"/>
        <c:axId val="44594240"/>
      </c:barChart>
      <c:dateAx>
        <c:axId val="222482944"/>
        <c:scaling>
          <c:orientation val="minMax"/>
        </c:scaling>
        <c:delete val="0"/>
        <c:axPos val="b"/>
        <c:numFmt formatCode="mmmm\ 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/>
          <a:lstStyle/>
          <a:p>
            <a:pPr>
              <a:defRPr b="0"/>
            </a:pPr>
            <a:endParaRPr lang="fr-FR"/>
          </a:p>
        </c:txPr>
        <c:crossAx val="44594240"/>
        <c:crosses val="autoZero"/>
        <c:auto val="1"/>
        <c:lblOffset val="100"/>
        <c:baseTimeUnit val="months"/>
      </c:dateAx>
      <c:valAx>
        <c:axId val="4459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b="0"/>
            </a:pPr>
            <a:endParaRPr lang="fr-FR"/>
          </a:p>
        </c:txPr>
        <c:crossAx val="222482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fr-FR" sz="1200" b="0"/>
              <a:t>Tonnages journaliers collectés</a:t>
            </a:r>
          </a:p>
        </c:rich>
      </c:tx>
      <c:layout>
        <c:manualLayout>
          <c:xMode val="edge"/>
          <c:yMode val="edge"/>
          <c:x val="0.2883629444895977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238425665233378E-2"/>
          <c:y val="0.14203787695829123"/>
          <c:w val="0.89910016594368769"/>
          <c:h val="0.537981670155396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Renommer1!$E$12</c:f>
              <c:strCache>
                <c:ptCount val="1"/>
                <c:pt idx="0">
                  <c:v>Tonnage journalier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Renommer1!$B$39:$B$50</c:f>
              <c:numCache>
                <c:formatCode>mmmm\ yyyy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Renommer1!$E$39:$E$50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AC-4220-9342-FF58946C8D9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22483968"/>
        <c:axId val="45892160"/>
      </c:barChart>
      <c:dateAx>
        <c:axId val="222483968"/>
        <c:scaling>
          <c:orientation val="minMax"/>
        </c:scaling>
        <c:delete val="0"/>
        <c:axPos val="b"/>
        <c:numFmt formatCode="mmmm\ 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892160"/>
        <c:crosses val="autoZero"/>
        <c:auto val="1"/>
        <c:lblOffset val="100"/>
        <c:baseTimeUnit val="months"/>
      </c:dateAx>
      <c:valAx>
        <c:axId val="4589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2483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fr-FR" sz="1200" b="0"/>
              <a:t>Tonnages journaliers collectés</a:t>
            </a:r>
          </a:p>
        </c:rich>
      </c:tx>
      <c:layout>
        <c:manualLayout>
          <c:xMode val="edge"/>
          <c:yMode val="edge"/>
          <c:x val="0.2883629444895977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238425665233378E-2"/>
          <c:y val="0.14502804055967825"/>
          <c:w val="0.89910016594368769"/>
          <c:h val="0.507033913380396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Renommer2!$E$12</c:f>
              <c:strCache>
                <c:ptCount val="1"/>
                <c:pt idx="0">
                  <c:v>Tonnage journalier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Renommer2!$B$13:$B$24</c:f>
              <c:numCache>
                <c:formatCode>mmmm\ yyyy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Renommer2!$E$13:$E$24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72-42FC-969C-F266FD0650F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5784448"/>
        <c:axId val="235029632"/>
      </c:barChart>
      <c:dateAx>
        <c:axId val="215784448"/>
        <c:scaling>
          <c:orientation val="minMax"/>
        </c:scaling>
        <c:delete val="0"/>
        <c:axPos val="b"/>
        <c:numFmt formatCode="mmmm\ 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5029632"/>
        <c:crosses val="autoZero"/>
        <c:auto val="1"/>
        <c:lblOffset val="100"/>
        <c:baseTimeUnit val="months"/>
      </c:dateAx>
      <c:valAx>
        <c:axId val="235029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5784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../ppt/media/image3.sv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2076451</xdr:colOff>
      <xdr:row>21</xdr:row>
      <xdr:rowOff>276225</xdr:rowOff>
    </xdr:from>
    <xdr:to>
      <xdr:col>1</xdr:col>
      <xdr:colOff>6096001</xdr:colOff>
      <xdr:row>21</xdr:row>
      <xdr:rowOff>655521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6" y="857250"/>
          <a:ext cx="4019550" cy="379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1333501</xdr:colOff>
      <xdr:row>27</xdr:row>
      <xdr:rowOff>257176</xdr:rowOff>
    </xdr:from>
    <xdr:to>
      <xdr:col>1</xdr:col>
      <xdr:colOff>7065633</xdr:colOff>
      <xdr:row>27</xdr:row>
      <xdr:rowOff>657225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6" y="5143501"/>
          <a:ext cx="5732132" cy="400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1076325</xdr:colOff>
      <xdr:row>5</xdr:row>
      <xdr:rowOff>14039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06CE12A0-A835-40B2-93D9-54E4417B9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066800" cy="966539"/>
        </a:xfrm>
        <a:prstGeom prst="rect">
          <a:avLst/>
        </a:prstGeom>
      </xdr:spPr>
    </xdr:pic>
    <xdr:clientData/>
  </xdr:twoCellAnchor>
  <xdr:twoCellAnchor editAs="oneCell">
    <xdr:from>
      <xdr:col>1</xdr:col>
      <xdr:colOff>8339829</xdr:colOff>
      <xdr:row>0</xdr:row>
      <xdr:rowOff>17634</xdr:rowOff>
    </xdr:from>
    <xdr:to>
      <xdr:col>1</xdr:col>
      <xdr:colOff>9172575</xdr:colOff>
      <xdr:row>5</xdr:row>
      <xdr:rowOff>14757</xdr:rowOff>
    </xdr:to>
    <xdr:pic>
      <xdr:nvPicPr>
        <xdr:cNvPr id="18" name="Graphique 24">
          <a:extLst>
            <a:ext uri="{FF2B5EF4-FFF2-40B4-BE49-F238E27FC236}">
              <a16:creationId xmlns:a16="http://schemas.microsoft.com/office/drawing/2014/main" id="{0BE7EFDA-176E-45B6-896B-A98F6FB997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p="http://schemas.openxmlformats.org/presentationml/2006/main" xmlns:asvg="http://schemas.microsoft.com/office/drawing/2016/SVG/main" xmlns="" xmlns:lc="http://schemas.openxmlformats.org/drawingml/2006/lockedCanvas" r:embed="rId6"/>
            </a:ext>
          </a:extLst>
        </a:blip>
        <a:stretch>
          <a:fillRect/>
        </a:stretch>
      </xdr:blipFill>
      <xdr:spPr>
        <a:xfrm>
          <a:off x="8520804" y="17634"/>
          <a:ext cx="832746" cy="9496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11</xdr:row>
      <xdr:rowOff>609600</xdr:rowOff>
    </xdr:from>
    <xdr:to>
      <xdr:col>15</xdr:col>
      <xdr:colOff>180976</xdr:colOff>
      <xdr:row>25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219075</xdr:colOff>
      <xdr:row>54</xdr:row>
      <xdr:rowOff>47624</xdr:rowOff>
    </xdr:from>
    <xdr:to>
      <xdr:col>15</xdr:col>
      <xdr:colOff>219076</xdr:colOff>
      <xdr:row>67</xdr:row>
      <xdr:rowOff>190499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180975</xdr:colOff>
      <xdr:row>25</xdr:row>
      <xdr:rowOff>76200</xdr:rowOff>
    </xdr:from>
    <xdr:to>
      <xdr:col>15</xdr:col>
      <xdr:colOff>190501</xdr:colOff>
      <xdr:row>38</xdr:row>
      <xdr:rowOff>52389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219075</xdr:colOff>
      <xdr:row>39</xdr:row>
      <xdr:rowOff>9524</xdr:rowOff>
    </xdr:from>
    <xdr:to>
      <xdr:col>15</xdr:col>
      <xdr:colOff>228601</xdr:colOff>
      <xdr:row>52</xdr:row>
      <xdr:rowOff>95250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11</xdr:row>
      <xdr:rowOff>609600</xdr:rowOff>
    </xdr:from>
    <xdr:to>
      <xdr:col>15</xdr:col>
      <xdr:colOff>180976</xdr:colOff>
      <xdr:row>25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219075</xdr:colOff>
      <xdr:row>54</xdr:row>
      <xdr:rowOff>47624</xdr:rowOff>
    </xdr:from>
    <xdr:to>
      <xdr:col>15</xdr:col>
      <xdr:colOff>219076</xdr:colOff>
      <xdr:row>67</xdr:row>
      <xdr:rowOff>190499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180975</xdr:colOff>
      <xdr:row>25</xdr:row>
      <xdr:rowOff>76200</xdr:rowOff>
    </xdr:from>
    <xdr:to>
      <xdr:col>15</xdr:col>
      <xdr:colOff>190501</xdr:colOff>
      <xdr:row>38</xdr:row>
      <xdr:rowOff>52389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219075</xdr:colOff>
      <xdr:row>39</xdr:row>
      <xdr:rowOff>9524</xdr:rowOff>
    </xdr:from>
    <xdr:to>
      <xdr:col>15</xdr:col>
      <xdr:colOff>228601</xdr:colOff>
      <xdr:row>52</xdr:row>
      <xdr:rowOff>95250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11</xdr:row>
      <xdr:rowOff>609600</xdr:rowOff>
    </xdr:from>
    <xdr:to>
      <xdr:col>15</xdr:col>
      <xdr:colOff>180976</xdr:colOff>
      <xdr:row>25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219075</xdr:colOff>
      <xdr:row>54</xdr:row>
      <xdr:rowOff>47624</xdr:rowOff>
    </xdr:from>
    <xdr:to>
      <xdr:col>15</xdr:col>
      <xdr:colOff>219076</xdr:colOff>
      <xdr:row>67</xdr:row>
      <xdr:rowOff>190499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180975</xdr:colOff>
      <xdr:row>25</xdr:row>
      <xdr:rowOff>76200</xdr:rowOff>
    </xdr:from>
    <xdr:to>
      <xdr:col>15</xdr:col>
      <xdr:colOff>190501</xdr:colOff>
      <xdr:row>38</xdr:row>
      <xdr:rowOff>52389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219075</xdr:colOff>
      <xdr:row>39</xdr:row>
      <xdr:rowOff>9524</xdr:rowOff>
    </xdr:from>
    <xdr:to>
      <xdr:col>15</xdr:col>
      <xdr:colOff>228601</xdr:colOff>
      <xdr:row>52</xdr:row>
      <xdr:rowOff>95250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11</xdr:row>
      <xdr:rowOff>609600</xdr:rowOff>
    </xdr:from>
    <xdr:to>
      <xdr:col>15</xdr:col>
      <xdr:colOff>180976</xdr:colOff>
      <xdr:row>25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219075</xdr:colOff>
      <xdr:row>54</xdr:row>
      <xdr:rowOff>47624</xdr:rowOff>
    </xdr:from>
    <xdr:to>
      <xdr:col>15</xdr:col>
      <xdr:colOff>219076</xdr:colOff>
      <xdr:row>67</xdr:row>
      <xdr:rowOff>190499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180975</xdr:colOff>
      <xdr:row>25</xdr:row>
      <xdr:rowOff>76200</xdr:rowOff>
    </xdr:from>
    <xdr:to>
      <xdr:col>15</xdr:col>
      <xdr:colOff>190501</xdr:colOff>
      <xdr:row>38</xdr:row>
      <xdr:rowOff>52389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219075</xdr:colOff>
      <xdr:row>39</xdr:row>
      <xdr:rowOff>9524</xdr:rowOff>
    </xdr:from>
    <xdr:to>
      <xdr:col>15</xdr:col>
      <xdr:colOff>228601</xdr:colOff>
      <xdr:row>52</xdr:row>
      <xdr:rowOff>95250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otations-dgcl.interieur.gouv.fr/consultation/criteres_repartition.php" TargetMode="External"/><Relationship Id="rId1" Type="http://schemas.openxmlformats.org/officeDocument/2006/relationships/hyperlink" Target="https://librairie.ademe.fr/dechets-economie-circulaire/5116-methodologie-d-analyse-des-performances-dechets-de-collectivites-touristiques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zoomScaleNormal="100" workbookViewId="0">
      <selection activeCell="B1" sqref="B1:B5"/>
    </sheetView>
  </sheetViews>
  <sheetFormatPr baseColWidth="10" defaultRowHeight="15" x14ac:dyDescent="0.25"/>
  <cols>
    <col min="1" max="1" width="2.7109375" style="79" bestFit="1" customWidth="1"/>
    <col min="2" max="2" width="141.42578125" style="81" customWidth="1"/>
    <col min="3" max="16384" width="11.42578125" style="79"/>
  </cols>
  <sheetData>
    <row r="1" spans="2:2" x14ac:dyDescent="0.25">
      <c r="B1" s="102" t="s">
        <v>67</v>
      </c>
    </row>
    <row r="2" spans="2:2" x14ac:dyDescent="0.25">
      <c r="B2" s="102"/>
    </row>
    <row r="3" spans="2:2" x14ac:dyDescent="0.25">
      <c r="B3" s="102"/>
    </row>
    <row r="4" spans="2:2" x14ac:dyDescent="0.25">
      <c r="B4" s="102"/>
    </row>
    <row r="5" spans="2:2" x14ac:dyDescent="0.25">
      <c r="B5" s="102"/>
    </row>
    <row r="6" spans="2:2" x14ac:dyDescent="0.25">
      <c r="B6" s="97" t="s">
        <v>66</v>
      </c>
    </row>
    <row r="7" spans="2:2" x14ac:dyDescent="0.25">
      <c r="B7" s="99" t="s">
        <v>65</v>
      </c>
    </row>
    <row r="8" spans="2:2" x14ac:dyDescent="0.25">
      <c r="B8" s="88" t="s">
        <v>40</v>
      </c>
    </row>
    <row r="9" spans="2:2" x14ac:dyDescent="0.25">
      <c r="B9" s="81" t="s">
        <v>39</v>
      </c>
    </row>
    <row r="10" spans="2:2" x14ac:dyDescent="0.25">
      <c r="B10" s="83"/>
    </row>
    <row r="11" spans="2:2" ht="15.75" x14ac:dyDescent="0.25">
      <c r="B11" s="90" t="s">
        <v>20</v>
      </c>
    </row>
    <row r="12" spans="2:2" ht="9.75" customHeight="1" x14ac:dyDescent="0.25">
      <c r="B12" s="90"/>
    </row>
    <row r="13" spans="2:2" ht="30" x14ac:dyDescent="0.25">
      <c r="B13" s="89" t="s">
        <v>41</v>
      </c>
    </row>
    <row r="14" spans="2:2" x14ac:dyDescent="0.25">
      <c r="B14" s="89" t="s">
        <v>42</v>
      </c>
    </row>
    <row r="15" spans="2:2" x14ac:dyDescent="0.25">
      <c r="B15" s="89" t="s">
        <v>43</v>
      </c>
    </row>
    <row r="16" spans="2:2" x14ac:dyDescent="0.25">
      <c r="B16" s="89" t="s">
        <v>44</v>
      </c>
    </row>
    <row r="17" spans="1:3" x14ac:dyDescent="0.25">
      <c r="B17" s="89" t="s">
        <v>70</v>
      </c>
      <c r="C17" s="100"/>
    </row>
    <row r="18" spans="1:3" ht="12.75" customHeight="1" x14ac:dyDescent="0.25">
      <c r="B18" s="101" t="s">
        <v>69</v>
      </c>
    </row>
    <row r="19" spans="1:3" x14ac:dyDescent="0.25">
      <c r="B19" s="83"/>
    </row>
    <row r="20" spans="1:3" ht="15.75" x14ac:dyDescent="0.25">
      <c r="B20" s="87" t="s">
        <v>38</v>
      </c>
    </row>
    <row r="21" spans="1:3" x14ac:dyDescent="0.25">
      <c r="B21" s="91"/>
    </row>
    <row r="22" spans="1:3" ht="52.5" customHeight="1" x14ac:dyDescent="0.25">
      <c r="B22" s="92" t="s">
        <v>45</v>
      </c>
    </row>
    <row r="23" spans="1:3" x14ac:dyDescent="0.25">
      <c r="A23" s="80"/>
      <c r="B23" s="92"/>
    </row>
    <row r="24" spans="1:3" ht="60" x14ac:dyDescent="0.25">
      <c r="A24" s="86"/>
      <c r="B24" s="91" t="s">
        <v>68</v>
      </c>
    </row>
    <row r="25" spans="1:3" x14ac:dyDescent="0.25">
      <c r="A25" s="80"/>
      <c r="B25" s="92"/>
    </row>
    <row r="26" spans="1:3" ht="45" x14ac:dyDescent="0.25">
      <c r="A26" s="86"/>
      <c r="B26" s="91" t="s">
        <v>46</v>
      </c>
    </row>
    <row r="27" spans="1:3" x14ac:dyDescent="0.25">
      <c r="B27" s="93"/>
    </row>
    <row r="28" spans="1:3" ht="78" customHeight="1" x14ac:dyDescent="0.25">
      <c r="B28" s="92" t="s">
        <v>47</v>
      </c>
    </row>
    <row r="29" spans="1:3" x14ac:dyDescent="0.25">
      <c r="B29" s="94"/>
    </row>
    <row r="30" spans="1:3" ht="45" x14ac:dyDescent="0.25">
      <c r="B30" s="91" t="s">
        <v>48</v>
      </c>
    </row>
    <row r="31" spans="1:3" x14ac:dyDescent="0.25">
      <c r="B31" s="95"/>
    </row>
    <row r="32" spans="1:3" ht="26.25" customHeight="1" x14ac:dyDescent="0.25">
      <c r="B32" s="96" t="s">
        <v>49</v>
      </c>
    </row>
    <row r="34" spans="2:2" x14ac:dyDescent="0.25">
      <c r="B34" s="98" t="s">
        <v>71</v>
      </c>
    </row>
    <row r="35" spans="2:2" x14ac:dyDescent="0.25">
      <c r="B35" s="83"/>
    </row>
    <row r="36" spans="2:2" x14ac:dyDescent="0.25">
      <c r="B36" s="83"/>
    </row>
    <row r="37" spans="2:2" x14ac:dyDescent="0.25">
      <c r="B37" s="84"/>
    </row>
    <row r="39" spans="2:2" x14ac:dyDescent="0.25">
      <c r="B39" s="82"/>
    </row>
    <row r="40" spans="2:2" x14ac:dyDescent="0.25">
      <c r="B40" s="85"/>
    </row>
    <row r="41" spans="2:2" x14ac:dyDescent="0.25">
      <c r="B41" s="85"/>
    </row>
    <row r="42" spans="2:2" x14ac:dyDescent="0.25">
      <c r="B42" s="85"/>
    </row>
    <row r="43" spans="2:2" x14ac:dyDescent="0.25">
      <c r="B43" s="84"/>
    </row>
    <row r="44" spans="2:2" x14ac:dyDescent="0.25">
      <c r="B44" s="83"/>
    </row>
    <row r="45" spans="2:2" x14ac:dyDescent="0.25">
      <c r="B45" s="83"/>
    </row>
    <row r="46" spans="2:2" x14ac:dyDescent="0.25">
      <c r="B46" s="82"/>
    </row>
    <row r="47" spans="2:2" x14ac:dyDescent="0.25">
      <c r="B47" s="84"/>
    </row>
  </sheetData>
  <mergeCells count="1">
    <mergeCell ref="B1:B5"/>
  </mergeCells>
  <hyperlinks>
    <hyperlink ref="B7" r:id="rId1"/>
    <hyperlink ref="B18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64"/>
  <sheetViews>
    <sheetView zoomScaleNormal="100" workbookViewId="0">
      <selection activeCell="B68" sqref="B68"/>
    </sheetView>
  </sheetViews>
  <sheetFormatPr baseColWidth="10" defaultColWidth="11.42578125" defaultRowHeight="15" x14ac:dyDescent="0.25"/>
  <cols>
    <col min="1" max="1" width="3.7109375" style="3" customWidth="1"/>
    <col min="2" max="2" width="15.140625" style="3" bestFit="1" customWidth="1"/>
    <col min="3" max="3" width="11" style="3" customWidth="1"/>
    <col min="4" max="4" width="11.28515625" style="3" customWidth="1"/>
    <col min="5" max="5" width="11.140625" style="3" customWidth="1"/>
    <col min="6" max="7" width="12.7109375" style="3" customWidth="1"/>
    <col min="8" max="8" width="12.42578125" style="3" customWidth="1"/>
    <col min="9" max="9" width="11.5703125" style="3" bestFit="1" customWidth="1"/>
    <col min="10" max="10" width="12.5703125" style="3" customWidth="1"/>
    <col min="11" max="11" width="10.7109375" style="3" customWidth="1"/>
    <col min="12" max="12" width="9.5703125" style="3" customWidth="1"/>
    <col min="13" max="14" width="11.5703125" style="3" customWidth="1"/>
    <col min="15" max="16" width="10.7109375" style="4" customWidth="1"/>
    <col min="17" max="17" width="10.7109375" style="3" customWidth="1"/>
    <col min="18" max="18" width="11.85546875" style="4" customWidth="1"/>
    <col min="19" max="19" width="11.140625" style="3" customWidth="1"/>
    <col min="20" max="20" width="12.7109375" style="4" customWidth="1"/>
    <col min="21" max="21" width="12" style="4" customWidth="1"/>
    <col min="22" max="22" width="14.5703125" style="3" customWidth="1"/>
    <col min="23" max="23" width="10" style="3" customWidth="1"/>
    <col min="24" max="38" width="11.42578125" style="3" customWidth="1"/>
    <col min="39" max="39" width="11.7109375" style="4" customWidth="1"/>
    <col min="40" max="40" width="12" style="4" customWidth="1"/>
    <col min="41" max="16384" width="11.42578125" style="3"/>
  </cols>
  <sheetData>
    <row r="1" spans="2:21" ht="15.75" x14ac:dyDescent="0.25">
      <c r="B1" s="103" t="s">
        <v>24</v>
      </c>
      <c r="C1" s="103"/>
      <c r="D1" s="103"/>
      <c r="F1" s="63" t="s">
        <v>36</v>
      </c>
      <c r="G1" s="51"/>
      <c r="H1" s="51"/>
      <c r="I1" s="51"/>
      <c r="J1" s="51"/>
      <c r="K1" s="51"/>
      <c r="L1" s="51"/>
      <c r="M1" s="51"/>
      <c r="N1" s="52"/>
      <c r="O1" s="52"/>
      <c r="P1" s="51"/>
      <c r="Q1" s="51"/>
    </row>
    <row r="2" spans="2:21" x14ac:dyDescent="0.25">
      <c r="B2" s="103"/>
      <c r="C2" s="103"/>
      <c r="D2" s="103"/>
      <c r="F2" s="53" t="s">
        <v>26</v>
      </c>
      <c r="G2" s="53"/>
      <c r="H2" s="53"/>
      <c r="I2" s="53"/>
      <c r="J2" s="53"/>
      <c r="K2" s="53"/>
      <c r="L2" s="53"/>
      <c r="M2" s="53"/>
      <c r="N2" s="54"/>
      <c r="O2" s="54"/>
      <c r="P2" s="53"/>
      <c r="Q2" s="53"/>
    </row>
    <row r="3" spans="2:21" x14ac:dyDescent="0.25">
      <c r="B3" s="103"/>
      <c r="C3" s="103"/>
      <c r="D3" s="103"/>
      <c r="F3" s="55" t="s">
        <v>28</v>
      </c>
      <c r="G3" s="55"/>
      <c r="H3" s="55"/>
      <c r="I3" s="55"/>
      <c r="J3" s="55"/>
      <c r="K3" s="55"/>
      <c r="L3" s="55"/>
      <c r="M3" s="55"/>
      <c r="N3" s="61"/>
      <c r="O3" s="61"/>
      <c r="P3" s="55"/>
      <c r="Q3" s="55"/>
    </row>
    <row r="4" spans="2:21" x14ac:dyDescent="0.25">
      <c r="B4" s="103"/>
      <c r="C4" s="103"/>
      <c r="D4" s="103"/>
      <c r="F4" s="56" t="s">
        <v>27</v>
      </c>
      <c r="G4" s="56"/>
      <c r="H4" s="56"/>
      <c r="I4" s="56"/>
      <c r="J4" s="56"/>
      <c r="K4" s="56"/>
      <c r="L4" s="56"/>
      <c r="M4" s="56"/>
      <c r="N4" s="62"/>
      <c r="O4" s="62"/>
      <c r="P4" s="56"/>
      <c r="Q4" s="56"/>
    </row>
    <row r="5" spans="2:21" ht="7.5" customHeight="1" thickBot="1" x14ac:dyDescent="0.3"/>
    <row r="6" spans="2:21" ht="63.75" thickBot="1" x14ac:dyDescent="0.3">
      <c r="C6" s="50" t="s">
        <v>19</v>
      </c>
      <c r="D6" s="65" t="s">
        <v>20</v>
      </c>
      <c r="E6" s="58" t="s">
        <v>22</v>
      </c>
      <c r="F6" s="9" t="s">
        <v>56</v>
      </c>
      <c r="G6" s="57" t="s">
        <v>21</v>
      </c>
      <c r="H6" s="58" t="s">
        <v>23</v>
      </c>
      <c r="I6" s="65" t="s">
        <v>25</v>
      </c>
      <c r="J6" s="57" t="s">
        <v>12</v>
      </c>
      <c r="K6" s="50" t="s">
        <v>34</v>
      </c>
      <c r="L6" s="69" t="s">
        <v>33</v>
      </c>
      <c r="M6" s="70" t="s">
        <v>32</v>
      </c>
      <c r="N6" s="9" t="s">
        <v>50</v>
      </c>
      <c r="O6" s="64" t="s">
        <v>29</v>
      </c>
      <c r="P6" s="69" t="s">
        <v>30</v>
      </c>
      <c r="Q6" s="70" t="s">
        <v>31</v>
      </c>
      <c r="T6" s="3"/>
      <c r="U6" s="3"/>
    </row>
    <row r="7" spans="2:21" ht="15.75" x14ac:dyDescent="0.25">
      <c r="B7" s="13">
        <v>43466</v>
      </c>
      <c r="C7" s="10">
        <v>9674</v>
      </c>
      <c r="D7" s="5">
        <v>19569</v>
      </c>
      <c r="E7" s="23">
        <f>IF(C7="","",IF(J7="","",C7*J7))</f>
        <v>18036.549513156198</v>
      </c>
      <c r="F7" s="24">
        <f>C25</f>
        <v>4945.0600000000004</v>
      </c>
      <c r="G7" s="25">
        <f>IF(H7="","",H7*D25)</f>
        <v>2652.3094345238096</v>
      </c>
      <c r="H7" s="48">
        <f>IF(C25="","",AVERAGEIF(G13:G24,"Basse saison",E13:E24))</f>
        <v>7.2666011904761909</v>
      </c>
      <c r="I7" s="26">
        <f>IF(C7="","",IF(D7="","",D7/C7))</f>
        <v>2.0228447384742609</v>
      </c>
      <c r="J7" s="26">
        <f>IF(F7="","",IF(G7="","",F7/G7))</f>
        <v>1.8644355502538967</v>
      </c>
      <c r="K7" s="24">
        <f>IF(C7="","",IF(F7="","",F7/C7*1000))</f>
        <v>511.17014678519746</v>
      </c>
      <c r="L7" s="75">
        <f>IF(D7="","",IF(F7="","",F7/D7*1000))</f>
        <v>252.69865603761053</v>
      </c>
      <c r="M7" s="76">
        <f>IF(C7="","",IF(G7="","",G7/C7*1000))</f>
        <v>274.16884789371608</v>
      </c>
      <c r="N7" s="44">
        <v>1600000</v>
      </c>
      <c r="O7" s="41">
        <f>IF(N7="","",IF(C7="","",N7/C7))</f>
        <v>165.39177175935498</v>
      </c>
      <c r="P7" s="71">
        <f>IF(N7="","",IF(D7="","",N7/D7))</f>
        <v>81.761970463488169</v>
      </c>
      <c r="Q7" s="72">
        <f>IF(N7="","",IF(E7="","",N7/E7))</f>
        <v>88.708763216208837</v>
      </c>
    </row>
    <row r="8" spans="2:21" ht="15.75" x14ac:dyDescent="0.25">
      <c r="B8" s="14">
        <v>43831</v>
      </c>
      <c r="C8" s="10">
        <v>10000</v>
      </c>
      <c r="D8" s="5">
        <v>20000</v>
      </c>
      <c r="E8" s="23">
        <f>IF(C8="","",IF(J8="","",C8*J8))</f>
        <v>18058.164548748711</v>
      </c>
      <c r="F8" s="24">
        <f>C38</f>
        <v>4909.8899999999994</v>
      </c>
      <c r="G8" s="25">
        <f>IF(H8="","",H8*D38)</f>
        <v>2718.9308120133483</v>
      </c>
      <c r="H8" s="48">
        <f>IF(C38="","",AVERAGEIF(G26:G37,"Basse saison",E26:E37))</f>
        <v>7.4287727104189845</v>
      </c>
      <c r="I8" s="26">
        <f>IF(C8="","",IF(D8="","",D8/C8))</f>
        <v>2</v>
      </c>
      <c r="J8" s="26">
        <f>IF(F8="","",IF(G8="","",F8/G8))</f>
        <v>1.8058164548748712</v>
      </c>
      <c r="K8" s="24">
        <f>IF(C8="","",IF(F8="","",F8/C8*1000))</f>
        <v>490.98899999999998</v>
      </c>
      <c r="L8" s="75">
        <f>IF(D8="","",IF(F8="","",F8/D8*1000))</f>
        <v>245.49449999999999</v>
      </c>
      <c r="M8" s="76">
        <f>IF(C8="","",IF(G8="","",G8/C8*1000))</f>
        <v>271.89308120133484</v>
      </c>
      <c r="N8" s="44">
        <v>1700000</v>
      </c>
      <c r="O8" s="41">
        <f>IF(N8="","",IF(C8="","",N8/C8))</f>
        <v>170</v>
      </c>
      <c r="P8" s="71">
        <f>IF(N8="","",IF(D8="","",N8/D8))</f>
        <v>85</v>
      </c>
      <c r="Q8" s="72">
        <f>IF(N8="","",IF(E8="","",N8/E8))</f>
        <v>94.140243069044175</v>
      </c>
    </row>
    <row r="9" spans="2:21" ht="16.5" thickBot="1" x14ac:dyDescent="0.3">
      <c r="B9" s="15">
        <v>44197</v>
      </c>
      <c r="C9" s="11">
        <v>10100</v>
      </c>
      <c r="D9" s="12">
        <v>20200</v>
      </c>
      <c r="E9" s="28">
        <f>IF(C9="","",IF(J9="","",C9*J9))</f>
        <v>18715.251757938586</v>
      </c>
      <c r="F9" s="29">
        <f>C51</f>
        <v>4310</v>
      </c>
      <c r="G9" s="30">
        <f>IF(H9="","",H9*D51)</f>
        <v>2325.9639016897081</v>
      </c>
      <c r="H9" s="49">
        <f>IF(C51="","",AVERAGEIF(G39:G50,"Basse saison",E39:E50))</f>
        <v>6.3725038402457761</v>
      </c>
      <c r="I9" s="31">
        <f>IF(C9="","",IF(D9="","",D9/C9))</f>
        <v>2</v>
      </c>
      <c r="J9" s="31">
        <f t="shared" ref="J9" si="0">IF(F9="","",IF(G9="","",F9/G9))</f>
        <v>1.8529952235582758</v>
      </c>
      <c r="K9" s="29">
        <f>IF(C9="","",IF(F9="","",F9/C9*1000))</f>
        <v>426.73267326732673</v>
      </c>
      <c r="L9" s="77">
        <f>IF(D9="","",IF(F9="","",F9/D9*1000))</f>
        <v>213.36633663366337</v>
      </c>
      <c r="M9" s="78">
        <f>IF(C9="","",IF(G9="","",G9/C9*1000))</f>
        <v>230.29345561284239</v>
      </c>
      <c r="N9" s="45">
        <v>1800000</v>
      </c>
      <c r="O9" s="42">
        <f>IF(N9="","",IF(C9="","",N9/C9))</f>
        <v>178.21782178217822</v>
      </c>
      <c r="P9" s="73">
        <f>IF(N9="","",IF(D9="","",N9/D9))</f>
        <v>89.10891089108911</v>
      </c>
      <c r="Q9" s="74">
        <f>IF(N9="","",IF(E9="","",N9/E9))</f>
        <v>96.178241323228832</v>
      </c>
    </row>
    <row r="10" spans="2:21" ht="10.5" customHeight="1" thickBot="1" x14ac:dyDescent="0.3">
      <c r="O10" s="3"/>
      <c r="P10" s="3"/>
    </row>
    <row r="11" spans="2:21" ht="15" customHeight="1" thickBot="1" x14ac:dyDescent="0.3">
      <c r="G11" s="68">
        <v>1.2</v>
      </c>
      <c r="H11" s="3" t="s">
        <v>37</v>
      </c>
      <c r="I11" s="8"/>
      <c r="J11" s="8"/>
      <c r="O11" s="3"/>
      <c r="P11" s="3"/>
    </row>
    <row r="12" spans="2:21" s="6" customFormat="1" ht="60.75" thickBot="1" x14ac:dyDescent="0.3">
      <c r="B12" s="19"/>
      <c r="C12" s="66" t="s">
        <v>55</v>
      </c>
      <c r="D12" s="16" t="s">
        <v>17</v>
      </c>
      <c r="E12" s="59" t="s">
        <v>18</v>
      </c>
      <c r="F12" s="59" t="s">
        <v>13</v>
      </c>
      <c r="G12" s="60" t="str">
        <f>"Basse saison (si &lt; "&amp;G11&amp;")"</f>
        <v>Basse saison (si &lt; 1,2)</v>
      </c>
      <c r="I12" s="8"/>
      <c r="J12" s="8"/>
    </row>
    <row r="13" spans="2:21" x14ac:dyDescent="0.25">
      <c r="B13" s="20">
        <v>43466</v>
      </c>
      <c r="C13" s="17">
        <v>255.19</v>
      </c>
      <c r="D13" s="37">
        <v>31</v>
      </c>
      <c r="E13" s="33">
        <f>IF(C13="","",C13/D13)</f>
        <v>8.2319354838709682</v>
      </c>
      <c r="F13" s="46">
        <f>IF(C13="","",E13/MIN($E$13:$E$24))</f>
        <v>1.2003857189896046</v>
      </c>
      <c r="G13" s="27" t="str">
        <f t="shared" ref="G13:G24" si="1">IF(F13&lt;=$G$11,"Basse saison","")</f>
        <v/>
      </c>
      <c r="I13" s="8"/>
      <c r="J13" s="8"/>
      <c r="O13" s="3"/>
      <c r="P13" s="3"/>
      <c r="R13" s="3"/>
      <c r="T13" s="3"/>
      <c r="U13" s="3"/>
    </row>
    <row r="14" spans="2:21" x14ac:dyDescent="0.25">
      <c r="B14" s="21">
        <v>43497</v>
      </c>
      <c r="C14" s="18">
        <v>196.31</v>
      </c>
      <c r="D14" s="67">
        <v>28</v>
      </c>
      <c r="E14" s="25">
        <f t="shared" ref="E14:E24" si="2">IF(C14="","",C14/D14)</f>
        <v>7.0110714285714284</v>
      </c>
      <c r="F14" s="47">
        <f t="shared" ref="F14:F24" si="3">IF(C14="","",E14/MIN($E$13:$E$24))</f>
        <v>1.0223585977031577</v>
      </c>
      <c r="G14" s="27" t="str">
        <f t="shared" si="1"/>
        <v>Basse saison</v>
      </c>
      <c r="I14" s="8"/>
      <c r="J14" s="8"/>
      <c r="O14" s="3"/>
      <c r="P14" s="3"/>
      <c r="R14" s="3"/>
      <c r="T14" s="3"/>
      <c r="U14" s="3"/>
    </row>
    <row r="15" spans="2:21" x14ac:dyDescent="0.25">
      <c r="B15" s="21">
        <v>43525</v>
      </c>
      <c r="C15" s="18">
        <v>228.23</v>
      </c>
      <c r="D15" s="38">
        <v>31</v>
      </c>
      <c r="E15" s="25">
        <f t="shared" si="2"/>
        <v>7.3622580645161291</v>
      </c>
      <c r="F15" s="47">
        <f t="shared" si="3"/>
        <v>1.0735688414318643</v>
      </c>
      <c r="G15" s="27" t="str">
        <f t="shared" si="1"/>
        <v>Basse saison</v>
      </c>
      <c r="I15" s="8"/>
      <c r="J15" s="8"/>
      <c r="O15" s="3"/>
      <c r="P15" s="3"/>
      <c r="R15" s="3"/>
      <c r="T15" s="3"/>
      <c r="U15" s="3"/>
    </row>
    <row r="16" spans="2:21" x14ac:dyDescent="0.25">
      <c r="B16" s="21">
        <v>43556</v>
      </c>
      <c r="C16" s="18">
        <v>370.57</v>
      </c>
      <c r="D16" s="38">
        <v>30</v>
      </c>
      <c r="E16" s="25">
        <f t="shared" si="2"/>
        <v>12.352333333333332</v>
      </c>
      <c r="F16" s="47">
        <f t="shared" si="3"/>
        <v>1.8012245793938253</v>
      </c>
      <c r="G16" s="27" t="str">
        <f t="shared" si="1"/>
        <v/>
      </c>
      <c r="I16" s="8"/>
      <c r="J16" s="8"/>
    </row>
    <row r="17" spans="2:40" x14ac:dyDescent="0.25">
      <c r="B17" s="21">
        <v>43586</v>
      </c>
      <c r="C17" s="18">
        <v>498.35</v>
      </c>
      <c r="D17" s="38">
        <v>31</v>
      </c>
      <c r="E17" s="25">
        <f t="shared" si="2"/>
        <v>16.075806451612905</v>
      </c>
      <c r="F17" s="47">
        <f t="shared" si="3"/>
        <v>2.344183639870173</v>
      </c>
      <c r="G17" s="27" t="str">
        <f t="shared" si="1"/>
        <v/>
      </c>
      <c r="I17" s="8"/>
      <c r="J17" s="8"/>
    </row>
    <row r="18" spans="2:40" x14ac:dyDescent="0.25">
      <c r="B18" s="21">
        <v>43617</v>
      </c>
      <c r="C18" s="18">
        <v>399.89</v>
      </c>
      <c r="D18" s="38">
        <v>30</v>
      </c>
      <c r="E18" s="25">
        <f t="shared" si="2"/>
        <v>13.329666666666666</v>
      </c>
      <c r="F18" s="47">
        <f t="shared" si="3"/>
        <v>1.9437399062357903</v>
      </c>
      <c r="G18" s="27" t="str">
        <f t="shared" si="1"/>
        <v/>
      </c>
      <c r="I18" s="8"/>
      <c r="J18" s="8"/>
    </row>
    <row r="19" spans="2:40" x14ac:dyDescent="0.25">
      <c r="B19" s="21">
        <v>43647</v>
      </c>
      <c r="C19" s="18">
        <v>784.35</v>
      </c>
      <c r="D19" s="38">
        <v>31</v>
      </c>
      <c r="E19" s="25">
        <f t="shared" si="2"/>
        <v>25.301612903225806</v>
      </c>
      <c r="F19" s="47">
        <f t="shared" si="3"/>
        <v>3.6894962133684559</v>
      </c>
      <c r="G19" s="27" t="str">
        <f t="shared" si="1"/>
        <v/>
      </c>
      <c r="I19" s="8"/>
      <c r="J19" s="8"/>
    </row>
    <row r="20" spans="2:40" x14ac:dyDescent="0.25">
      <c r="B20" s="21">
        <v>43678</v>
      </c>
      <c r="C20" s="18">
        <v>1035.0999999999999</v>
      </c>
      <c r="D20" s="38">
        <v>31</v>
      </c>
      <c r="E20" s="25">
        <f t="shared" si="2"/>
        <v>33.390322580645162</v>
      </c>
      <c r="F20" s="47">
        <f>IF(C20="","",E20/MIN($E$13:$E$24))</f>
        <v>4.8689966602380172</v>
      </c>
      <c r="G20" s="27" t="str">
        <f t="shared" si="1"/>
        <v/>
      </c>
      <c r="I20" s="8"/>
      <c r="J20" s="8"/>
    </row>
    <row r="21" spans="2:40" x14ac:dyDescent="0.25">
      <c r="B21" s="21">
        <v>43709</v>
      </c>
      <c r="C21" s="18">
        <v>404.42</v>
      </c>
      <c r="D21" s="38">
        <v>30</v>
      </c>
      <c r="E21" s="25">
        <f t="shared" si="2"/>
        <v>13.480666666666668</v>
      </c>
      <c r="F21" s="47">
        <f t="shared" si="3"/>
        <v>1.9657588158740615</v>
      </c>
      <c r="G21" s="27" t="str">
        <f t="shared" si="1"/>
        <v/>
      </c>
      <c r="I21" s="8"/>
      <c r="J21" s="8"/>
    </row>
    <row r="22" spans="2:40" x14ac:dyDescent="0.25">
      <c r="B22" s="21">
        <v>43739</v>
      </c>
      <c r="C22" s="18">
        <v>325</v>
      </c>
      <c r="D22" s="38">
        <v>31</v>
      </c>
      <c r="E22" s="25">
        <f t="shared" si="2"/>
        <v>10.483870967741936</v>
      </c>
      <c r="F22" s="47">
        <f t="shared" si="3"/>
        <v>1.5287642880662309</v>
      </c>
      <c r="G22" s="27" t="str">
        <f t="shared" si="1"/>
        <v/>
      </c>
      <c r="I22" s="8"/>
      <c r="J22" s="8"/>
    </row>
    <row r="23" spans="2:40" x14ac:dyDescent="0.25">
      <c r="B23" s="21">
        <v>43770</v>
      </c>
      <c r="C23" s="18">
        <v>235.06</v>
      </c>
      <c r="D23" s="38">
        <v>30</v>
      </c>
      <c r="E23" s="25">
        <f t="shared" si="2"/>
        <v>7.8353333333333337</v>
      </c>
      <c r="F23" s="47">
        <f t="shared" si="3"/>
        <v>1.1425529579629021</v>
      </c>
      <c r="G23" s="27" t="str">
        <f t="shared" si="1"/>
        <v>Basse saison</v>
      </c>
      <c r="I23" s="8"/>
      <c r="J23" s="8"/>
    </row>
    <row r="24" spans="2:40" x14ac:dyDescent="0.25">
      <c r="B24" s="21">
        <v>43800</v>
      </c>
      <c r="C24" s="18">
        <v>212.59</v>
      </c>
      <c r="D24" s="38">
        <v>31</v>
      </c>
      <c r="E24" s="25">
        <f t="shared" si="2"/>
        <v>6.8577419354838707</v>
      </c>
      <c r="F24" s="47">
        <f t="shared" si="3"/>
        <v>1</v>
      </c>
      <c r="G24" s="27" t="str">
        <f t="shared" si="1"/>
        <v>Basse saison</v>
      </c>
      <c r="I24" s="8"/>
      <c r="J24" s="8"/>
    </row>
    <row r="25" spans="2:40" s="7" customFormat="1" ht="15.75" thickBot="1" x14ac:dyDescent="0.3">
      <c r="B25" s="22" t="s">
        <v>14</v>
      </c>
      <c r="C25" s="40">
        <f>IF(SUM(C13:C24)=0,"",SUM(C13:C24))</f>
        <v>4945.0600000000004</v>
      </c>
      <c r="D25" s="39">
        <f>SUM(D13:D24)</f>
        <v>365</v>
      </c>
      <c r="E25" s="35">
        <f>IF(C25="","",C25/D25)</f>
        <v>13.548109589041097</v>
      </c>
      <c r="F25" s="35"/>
      <c r="G25" s="32"/>
      <c r="I25" s="8"/>
      <c r="J25" s="8"/>
      <c r="O25" s="1"/>
      <c r="P25" s="1"/>
      <c r="R25" s="1"/>
      <c r="T25" s="1"/>
      <c r="U25" s="1"/>
      <c r="AM25" s="1"/>
      <c r="AN25" s="1"/>
    </row>
    <row r="26" spans="2:40" x14ac:dyDescent="0.25">
      <c r="B26" s="20">
        <v>43831</v>
      </c>
      <c r="C26" s="17">
        <v>250</v>
      </c>
      <c r="D26" s="37">
        <v>31</v>
      </c>
      <c r="E26" s="33">
        <f>IF(C26="","",C26/D26)</f>
        <v>8.064516129032258</v>
      </c>
      <c r="F26" s="46">
        <f>IF(C26="","",E26/MIN($E$26:$E$37))</f>
        <v>1.1693548387096775</v>
      </c>
      <c r="G26" s="34" t="str">
        <f t="shared" ref="G26:G37" si="4">IF(F26&lt;=$G$11,"Basse saison","")</f>
        <v>Basse saison</v>
      </c>
      <c r="I26" s="8"/>
      <c r="J26" s="8"/>
    </row>
    <row r="27" spans="2:40" x14ac:dyDescent="0.25">
      <c r="B27" s="21">
        <v>43862</v>
      </c>
      <c r="C27" s="18">
        <v>200</v>
      </c>
      <c r="D27" s="67">
        <v>29</v>
      </c>
      <c r="E27" s="25">
        <f t="shared" ref="E27:E37" si="5">IF(C27="","",C27/D27)</f>
        <v>6.8965517241379306</v>
      </c>
      <c r="F27" s="47">
        <f t="shared" ref="F27:F37" si="6">IF(C27="","",E27/MIN($E$26:$E$37))</f>
        <v>1</v>
      </c>
      <c r="G27" s="27" t="str">
        <f t="shared" si="4"/>
        <v>Basse saison</v>
      </c>
      <c r="I27" s="8"/>
      <c r="J27" s="8"/>
    </row>
    <row r="28" spans="2:40" x14ac:dyDescent="0.25">
      <c r="B28" s="21">
        <v>43891</v>
      </c>
      <c r="C28" s="18">
        <v>230</v>
      </c>
      <c r="D28" s="38">
        <v>31</v>
      </c>
      <c r="E28" s="25">
        <f t="shared" si="5"/>
        <v>7.419354838709677</v>
      </c>
      <c r="F28" s="47">
        <f t="shared" si="6"/>
        <v>1.0758064516129033</v>
      </c>
      <c r="G28" s="27" t="str">
        <f t="shared" si="4"/>
        <v>Basse saison</v>
      </c>
      <c r="I28" s="8"/>
      <c r="J28" s="8"/>
    </row>
    <row r="29" spans="2:40" x14ac:dyDescent="0.25">
      <c r="B29" s="21">
        <v>43922</v>
      </c>
      <c r="C29" s="18">
        <v>380</v>
      </c>
      <c r="D29" s="38">
        <v>30</v>
      </c>
      <c r="E29" s="25">
        <f t="shared" si="5"/>
        <v>12.666666666666666</v>
      </c>
      <c r="F29" s="47">
        <f t="shared" si="6"/>
        <v>1.8366666666666667</v>
      </c>
      <c r="G29" s="27" t="str">
        <f t="shared" si="4"/>
        <v/>
      </c>
      <c r="I29" s="8"/>
      <c r="J29" s="8"/>
    </row>
    <row r="30" spans="2:40" x14ac:dyDescent="0.25">
      <c r="B30" s="21">
        <v>43952</v>
      </c>
      <c r="C30" s="18">
        <v>500</v>
      </c>
      <c r="D30" s="38">
        <v>31</v>
      </c>
      <c r="E30" s="25">
        <f t="shared" si="5"/>
        <v>16.129032258064516</v>
      </c>
      <c r="F30" s="47">
        <f t="shared" si="6"/>
        <v>2.338709677419355</v>
      </c>
      <c r="G30" s="27" t="str">
        <f t="shared" si="4"/>
        <v/>
      </c>
      <c r="I30" s="8"/>
      <c r="J30" s="8"/>
    </row>
    <row r="31" spans="2:40" x14ac:dyDescent="0.25">
      <c r="B31" s="21">
        <v>43983</v>
      </c>
      <c r="C31" s="18">
        <v>399.89</v>
      </c>
      <c r="D31" s="38">
        <v>30</v>
      </c>
      <c r="E31" s="25">
        <f t="shared" si="5"/>
        <v>13.329666666666666</v>
      </c>
      <c r="F31" s="47">
        <f>IF(C31="","",E31/MIN($E$26:$E$37))</f>
        <v>1.9328016666666668</v>
      </c>
      <c r="G31" s="27" t="str">
        <f t="shared" si="4"/>
        <v/>
      </c>
      <c r="I31" s="8"/>
      <c r="J31" s="8"/>
    </row>
    <row r="32" spans="2:40" x14ac:dyDescent="0.25">
      <c r="B32" s="21">
        <v>44013</v>
      </c>
      <c r="C32" s="18">
        <v>800</v>
      </c>
      <c r="D32" s="38">
        <v>31</v>
      </c>
      <c r="E32" s="25">
        <f t="shared" si="5"/>
        <v>25.806451612903224</v>
      </c>
      <c r="F32" s="47">
        <f t="shared" si="6"/>
        <v>3.7419354838709675</v>
      </c>
      <c r="G32" s="27" t="str">
        <f t="shared" si="4"/>
        <v/>
      </c>
      <c r="I32" s="8"/>
      <c r="J32" s="8"/>
    </row>
    <row r="33" spans="2:40" x14ac:dyDescent="0.25">
      <c r="B33" s="21">
        <v>44044</v>
      </c>
      <c r="C33" s="18">
        <v>1000</v>
      </c>
      <c r="D33" s="38">
        <v>31</v>
      </c>
      <c r="E33" s="25">
        <f t="shared" si="5"/>
        <v>32.258064516129032</v>
      </c>
      <c r="F33" s="47">
        <f t="shared" si="6"/>
        <v>4.67741935483871</v>
      </c>
      <c r="G33" s="27" t="str">
        <f t="shared" si="4"/>
        <v/>
      </c>
      <c r="I33" s="8"/>
      <c r="J33" s="8"/>
    </row>
    <row r="34" spans="2:40" x14ac:dyDescent="0.25">
      <c r="B34" s="21">
        <v>44075</v>
      </c>
      <c r="C34" s="18">
        <v>400</v>
      </c>
      <c r="D34" s="38">
        <v>30</v>
      </c>
      <c r="E34" s="25">
        <f t="shared" si="5"/>
        <v>13.333333333333334</v>
      </c>
      <c r="F34" s="47">
        <f t="shared" si="6"/>
        <v>1.9333333333333336</v>
      </c>
      <c r="G34" s="27" t="str">
        <f t="shared" si="4"/>
        <v/>
      </c>
      <c r="I34" s="8"/>
      <c r="J34" s="8"/>
    </row>
    <row r="35" spans="2:40" x14ac:dyDescent="0.25">
      <c r="B35" s="21">
        <v>44105</v>
      </c>
      <c r="C35" s="18">
        <v>300</v>
      </c>
      <c r="D35" s="38">
        <v>31</v>
      </c>
      <c r="E35" s="25">
        <f t="shared" si="5"/>
        <v>9.67741935483871</v>
      </c>
      <c r="F35" s="47">
        <f t="shared" si="6"/>
        <v>1.403225806451613</v>
      </c>
      <c r="G35" s="27" t="str">
        <f t="shared" si="4"/>
        <v/>
      </c>
      <c r="I35" s="8"/>
      <c r="J35" s="8"/>
    </row>
    <row r="36" spans="2:40" x14ac:dyDescent="0.25">
      <c r="B36" s="21">
        <v>44136</v>
      </c>
      <c r="C36" s="18">
        <v>230</v>
      </c>
      <c r="D36" s="38">
        <v>30</v>
      </c>
      <c r="E36" s="25">
        <f t="shared" si="5"/>
        <v>7.666666666666667</v>
      </c>
      <c r="F36" s="47">
        <f t="shared" si="6"/>
        <v>1.1116666666666668</v>
      </c>
      <c r="G36" s="27" t="str">
        <f t="shared" si="4"/>
        <v>Basse saison</v>
      </c>
      <c r="I36" s="8"/>
      <c r="J36" s="8"/>
    </row>
    <row r="37" spans="2:40" x14ac:dyDescent="0.25">
      <c r="B37" s="21">
        <v>44166</v>
      </c>
      <c r="C37" s="18">
        <v>220</v>
      </c>
      <c r="D37" s="38">
        <v>31</v>
      </c>
      <c r="E37" s="25">
        <f t="shared" si="5"/>
        <v>7.096774193548387</v>
      </c>
      <c r="F37" s="47">
        <f t="shared" si="6"/>
        <v>1.0290322580645161</v>
      </c>
      <c r="G37" s="27" t="str">
        <f t="shared" si="4"/>
        <v>Basse saison</v>
      </c>
      <c r="I37" s="8"/>
      <c r="J37" s="8"/>
    </row>
    <row r="38" spans="2:40" s="7" customFormat="1" ht="15.75" thickBot="1" x14ac:dyDescent="0.3">
      <c r="B38" s="22" t="s">
        <v>15</v>
      </c>
      <c r="C38" s="40">
        <f>IF(SUM(C26:C37)=0,"",SUM(C26:C37))</f>
        <v>4909.8899999999994</v>
      </c>
      <c r="D38" s="39">
        <f>SUM(D26:D37)</f>
        <v>366</v>
      </c>
      <c r="E38" s="35">
        <f>IF(C38="","",C38/D38)</f>
        <v>13.414999999999999</v>
      </c>
      <c r="F38" s="35"/>
      <c r="G38" s="36"/>
      <c r="I38" s="2"/>
      <c r="J38" s="2"/>
      <c r="O38" s="1"/>
      <c r="P38" s="1"/>
      <c r="R38" s="1"/>
      <c r="T38" s="1"/>
      <c r="U38" s="1"/>
      <c r="AM38" s="1"/>
      <c r="AN38" s="1"/>
    </row>
    <row r="39" spans="2:40" x14ac:dyDescent="0.25">
      <c r="B39" s="20">
        <v>44197</v>
      </c>
      <c r="C39" s="17">
        <v>200</v>
      </c>
      <c r="D39" s="37">
        <v>31</v>
      </c>
      <c r="E39" s="33">
        <f>IF(C39="","",C39/D39)</f>
        <v>6.4516129032258061</v>
      </c>
      <c r="F39" s="46">
        <f>IF(C39="","",E39/MIN($E$39:$E$50))</f>
        <v>1.075268817204301</v>
      </c>
      <c r="G39" s="34" t="str">
        <f>IF(F39&lt;=$G$11,"Basse saison","")</f>
        <v>Basse saison</v>
      </c>
      <c r="I39" s="8"/>
      <c r="J39" s="8"/>
    </row>
    <row r="40" spans="2:40" x14ac:dyDescent="0.25">
      <c r="B40" s="21">
        <v>44228</v>
      </c>
      <c r="C40" s="18">
        <v>180</v>
      </c>
      <c r="D40" s="67">
        <v>28</v>
      </c>
      <c r="E40" s="25">
        <f t="shared" ref="E40:E51" si="7">IF(C40="","",C40/D40)</f>
        <v>6.4285714285714288</v>
      </c>
      <c r="F40" s="47">
        <f>IF(C40="","",E40/MIN($E$39:$E$50))</f>
        <v>1.0714285714285714</v>
      </c>
      <c r="G40" s="27" t="str">
        <f t="shared" ref="G40:G50" si="8">IF(F40&lt;=$G$11,"Basse saison","")</f>
        <v>Basse saison</v>
      </c>
      <c r="I40" s="8"/>
      <c r="J40" s="8"/>
    </row>
    <row r="41" spans="2:40" x14ac:dyDescent="0.25">
      <c r="B41" s="21">
        <v>44256</v>
      </c>
      <c r="C41" s="18">
        <v>200</v>
      </c>
      <c r="D41" s="38">
        <v>31</v>
      </c>
      <c r="E41" s="25">
        <f t="shared" si="7"/>
        <v>6.4516129032258061</v>
      </c>
      <c r="F41" s="47">
        <f t="shared" ref="F41:F50" si="9">IF(C41="","",E41/MIN($E$39:$E$50))</f>
        <v>1.075268817204301</v>
      </c>
      <c r="G41" s="27" t="str">
        <f t="shared" si="8"/>
        <v>Basse saison</v>
      </c>
      <c r="I41" s="8"/>
      <c r="J41" s="8"/>
    </row>
    <row r="42" spans="2:40" x14ac:dyDescent="0.25">
      <c r="B42" s="21">
        <v>44287</v>
      </c>
      <c r="C42" s="18">
        <v>350</v>
      </c>
      <c r="D42" s="38">
        <v>30</v>
      </c>
      <c r="E42" s="25">
        <f t="shared" si="7"/>
        <v>11.666666666666666</v>
      </c>
      <c r="F42" s="47">
        <f t="shared" si="9"/>
        <v>1.9444444444444444</v>
      </c>
      <c r="G42" s="27" t="str">
        <f t="shared" si="8"/>
        <v/>
      </c>
      <c r="I42" s="8"/>
      <c r="J42" s="8"/>
    </row>
    <row r="43" spans="2:40" x14ac:dyDescent="0.25">
      <c r="B43" s="21">
        <v>44317</v>
      </c>
      <c r="C43" s="18">
        <v>450</v>
      </c>
      <c r="D43" s="38">
        <v>31</v>
      </c>
      <c r="E43" s="25">
        <f t="shared" si="7"/>
        <v>14.516129032258064</v>
      </c>
      <c r="F43" s="47">
        <f t="shared" si="9"/>
        <v>2.4193548387096775</v>
      </c>
      <c r="G43" s="27" t="str">
        <f t="shared" si="8"/>
        <v/>
      </c>
      <c r="I43" s="8"/>
      <c r="J43" s="8"/>
    </row>
    <row r="44" spans="2:40" x14ac:dyDescent="0.25">
      <c r="B44" s="21">
        <v>44348</v>
      </c>
      <c r="C44" s="18">
        <v>500</v>
      </c>
      <c r="D44" s="38">
        <v>30</v>
      </c>
      <c r="E44" s="25">
        <f t="shared" si="7"/>
        <v>16.666666666666668</v>
      </c>
      <c r="F44" s="47">
        <f t="shared" si="9"/>
        <v>2.7777777777777781</v>
      </c>
      <c r="G44" s="27" t="str">
        <f t="shared" si="8"/>
        <v/>
      </c>
      <c r="I44" s="8"/>
      <c r="J44" s="8"/>
    </row>
    <row r="45" spans="2:40" x14ac:dyDescent="0.25">
      <c r="B45" s="21">
        <v>44378</v>
      </c>
      <c r="C45" s="18">
        <v>700</v>
      </c>
      <c r="D45" s="38">
        <v>31</v>
      </c>
      <c r="E45" s="25">
        <f t="shared" si="7"/>
        <v>22.580645161290324</v>
      </c>
      <c r="F45" s="47">
        <f t="shared" si="9"/>
        <v>3.763440860215054</v>
      </c>
      <c r="G45" s="27" t="str">
        <f t="shared" si="8"/>
        <v/>
      </c>
      <c r="I45" s="8"/>
      <c r="J45" s="8"/>
    </row>
    <row r="46" spans="2:40" x14ac:dyDescent="0.25">
      <c r="B46" s="21">
        <v>44409</v>
      </c>
      <c r="C46" s="18">
        <v>800</v>
      </c>
      <c r="D46" s="38">
        <v>31</v>
      </c>
      <c r="E46" s="25">
        <f t="shared" si="7"/>
        <v>25.806451612903224</v>
      </c>
      <c r="F46" s="47">
        <f t="shared" si="9"/>
        <v>4.301075268817204</v>
      </c>
      <c r="G46" s="27" t="str">
        <f t="shared" si="8"/>
        <v/>
      </c>
      <c r="I46" s="8"/>
      <c r="J46" s="8"/>
    </row>
    <row r="47" spans="2:40" x14ac:dyDescent="0.25">
      <c r="B47" s="21">
        <v>44440</v>
      </c>
      <c r="C47" s="18">
        <v>350</v>
      </c>
      <c r="D47" s="38">
        <v>30</v>
      </c>
      <c r="E47" s="25">
        <f t="shared" si="7"/>
        <v>11.666666666666666</v>
      </c>
      <c r="F47" s="47">
        <f>IF(C47="","",E47/MIN($E$39:$E$50))</f>
        <v>1.9444444444444444</v>
      </c>
      <c r="G47" s="27" t="str">
        <f t="shared" si="8"/>
        <v/>
      </c>
      <c r="I47" s="8"/>
      <c r="J47" s="8"/>
    </row>
    <row r="48" spans="2:40" x14ac:dyDescent="0.25">
      <c r="B48" s="21">
        <v>44470</v>
      </c>
      <c r="C48" s="18">
        <v>200</v>
      </c>
      <c r="D48" s="38">
        <v>31</v>
      </c>
      <c r="E48" s="25">
        <f t="shared" si="7"/>
        <v>6.4516129032258061</v>
      </c>
      <c r="F48" s="47">
        <f t="shared" si="9"/>
        <v>1.075268817204301</v>
      </c>
      <c r="G48" s="27" t="str">
        <f t="shared" si="8"/>
        <v>Basse saison</v>
      </c>
      <c r="I48" s="8"/>
      <c r="J48" s="8"/>
    </row>
    <row r="49" spans="2:40" x14ac:dyDescent="0.25">
      <c r="B49" s="21">
        <v>44501</v>
      </c>
      <c r="C49" s="18">
        <v>180</v>
      </c>
      <c r="D49" s="38">
        <v>30</v>
      </c>
      <c r="E49" s="25">
        <f t="shared" si="7"/>
        <v>6</v>
      </c>
      <c r="F49" s="47">
        <f t="shared" si="9"/>
        <v>1</v>
      </c>
      <c r="G49" s="27" t="str">
        <f t="shared" si="8"/>
        <v>Basse saison</v>
      </c>
      <c r="I49" s="8"/>
      <c r="J49" s="8"/>
    </row>
    <row r="50" spans="2:40" x14ac:dyDescent="0.25">
      <c r="B50" s="21">
        <v>44531</v>
      </c>
      <c r="C50" s="18">
        <v>200</v>
      </c>
      <c r="D50" s="38">
        <v>31</v>
      </c>
      <c r="E50" s="25">
        <f t="shared" si="7"/>
        <v>6.4516129032258061</v>
      </c>
      <c r="F50" s="47">
        <f t="shared" si="9"/>
        <v>1.075268817204301</v>
      </c>
      <c r="G50" s="27" t="str">
        <f t="shared" si="8"/>
        <v>Basse saison</v>
      </c>
      <c r="I50" s="8"/>
      <c r="J50" s="8"/>
    </row>
    <row r="51" spans="2:40" s="7" customFormat="1" ht="15.75" thickBot="1" x14ac:dyDescent="0.3">
      <c r="B51" s="22" t="s">
        <v>16</v>
      </c>
      <c r="C51" s="40">
        <f>IF(SUM(C39:C50)=0,"",SUM(C39:C50))</f>
        <v>4310</v>
      </c>
      <c r="D51" s="39">
        <f>SUM(D39:D50)</f>
        <v>365</v>
      </c>
      <c r="E51" s="35">
        <f t="shared" si="7"/>
        <v>11.808219178082192</v>
      </c>
      <c r="F51" s="35"/>
      <c r="G51" s="32"/>
      <c r="I51" s="2"/>
      <c r="J51" s="2"/>
      <c r="O51" s="1"/>
      <c r="P51" s="1"/>
      <c r="R51" s="1"/>
      <c r="T51" s="1"/>
      <c r="U51" s="1"/>
      <c r="AM51" s="1"/>
      <c r="AN51" s="1"/>
    </row>
    <row r="53" spans="2:40" x14ac:dyDescent="0.25">
      <c r="B53" s="3" t="s">
        <v>0</v>
      </c>
    </row>
    <row r="54" spans="2:40" x14ac:dyDescent="0.25">
      <c r="B54" s="3" t="s">
        <v>1</v>
      </c>
    </row>
    <row r="55" spans="2:40" x14ac:dyDescent="0.25">
      <c r="B55" s="3" t="s">
        <v>2</v>
      </c>
    </row>
    <row r="56" spans="2:40" x14ac:dyDescent="0.25">
      <c r="B56" s="3" t="s">
        <v>3</v>
      </c>
    </row>
    <row r="57" spans="2:40" x14ac:dyDescent="0.25">
      <c r="B57" s="3" t="s">
        <v>4</v>
      </c>
    </row>
    <row r="58" spans="2:40" x14ac:dyDescent="0.25">
      <c r="B58" s="3" t="s">
        <v>5</v>
      </c>
    </row>
    <row r="59" spans="2:40" x14ac:dyDescent="0.25">
      <c r="B59" s="3" t="s">
        <v>6</v>
      </c>
    </row>
    <row r="60" spans="2:40" x14ac:dyDescent="0.25">
      <c r="B60" s="3" t="s">
        <v>7</v>
      </c>
    </row>
    <row r="61" spans="2:40" x14ac:dyDescent="0.25">
      <c r="B61" s="3" t="s">
        <v>8</v>
      </c>
    </row>
    <row r="62" spans="2:40" x14ac:dyDescent="0.25">
      <c r="B62" s="3" t="s">
        <v>9</v>
      </c>
    </row>
    <row r="63" spans="2:40" x14ac:dyDescent="0.25">
      <c r="B63" s="3" t="s">
        <v>10</v>
      </c>
    </row>
    <row r="64" spans="2:40" x14ac:dyDescent="0.25">
      <c r="B64" s="3" t="s">
        <v>11</v>
      </c>
    </row>
  </sheetData>
  <mergeCells count="1">
    <mergeCell ref="B1:D4"/>
  </mergeCells>
  <pageMargins left="0.7" right="0.7" top="0.75" bottom="0.75" header="0.3" footer="0.3"/>
  <pageSetup paperSize="8"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68"/>
  <sheetViews>
    <sheetView zoomScaleNormal="100" workbookViewId="0">
      <selection activeCell="E23" sqref="E23"/>
    </sheetView>
  </sheetViews>
  <sheetFormatPr baseColWidth="10" defaultColWidth="11.42578125" defaultRowHeight="15" x14ac:dyDescent="0.25"/>
  <cols>
    <col min="1" max="1" width="3.7109375" style="3" customWidth="1"/>
    <col min="2" max="2" width="15.140625" style="3" bestFit="1" customWidth="1"/>
    <col min="3" max="3" width="11" style="3" customWidth="1"/>
    <col min="4" max="4" width="11.28515625" style="3" customWidth="1"/>
    <col min="5" max="5" width="11.140625" style="3" customWidth="1"/>
    <col min="6" max="7" width="12.7109375" style="3" customWidth="1"/>
    <col min="8" max="8" width="12.42578125" style="3" customWidth="1"/>
    <col min="9" max="9" width="11.5703125" style="3" bestFit="1" customWidth="1"/>
    <col min="10" max="10" width="12.5703125" style="3" customWidth="1"/>
    <col min="11" max="11" width="10.7109375" style="3" customWidth="1"/>
    <col min="12" max="12" width="9.5703125" style="3" customWidth="1"/>
    <col min="13" max="14" width="11.5703125" style="3" customWidth="1"/>
    <col min="15" max="16" width="10.7109375" style="4" customWidth="1"/>
    <col min="17" max="17" width="11.85546875" style="4" customWidth="1"/>
    <col min="18" max="18" width="11.140625" style="3" customWidth="1"/>
    <col min="19" max="19" width="12.7109375" style="4" customWidth="1"/>
    <col min="20" max="20" width="12" style="4" customWidth="1"/>
    <col min="21" max="21" width="14.5703125" style="3" customWidth="1"/>
    <col min="22" max="22" width="10" style="3" customWidth="1"/>
    <col min="23" max="37" width="11.42578125" style="3" customWidth="1"/>
    <col min="38" max="38" width="11.7109375" style="4" customWidth="1"/>
    <col min="39" max="39" width="12" style="4" customWidth="1"/>
    <col min="40" max="16384" width="11.42578125" style="3"/>
  </cols>
  <sheetData>
    <row r="1" spans="2:20" ht="15.75" x14ac:dyDescent="0.25">
      <c r="B1" s="103" t="s">
        <v>24</v>
      </c>
      <c r="C1" s="103"/>
      <c r="D1" s="103"/>
      <c r="F1" s="63" t="s">
        <v>36</v>
      </c>
      <c r="G1" s="51"/>
      <c r="H1" s="51"/>
      <c r="I1" s="51"/>
      <c r="J1" s="51"/>
      <c r="K1" s="51"/>
      <c r="L1" s="51"/>
      <c r="M1" s="51"/>
      <c r="N1" s="52"/>
      <c r="O1" s="52"/>
      <c r="P1" s="51"/>
    </row>
    <row r="2" spans="2:20" ht="15" customHeight="1" x14ac:dyDescent="0.25">
      <c r="B2" s="103"/>
      <c r="C2" s="103"/>
      <c r="D2" s="103"/>
      <c r="F2" s="104" t="s">
        <v>62</v>
      </c>
      <c r="G2" s="104"/>
      <c r="H2" s="104"/>
      <c r="I2" s="104"/>
      <c r="J2" s="53" t="s">
        <v>52</v>
      </c>
      <c r="K2" s="53"/>
      <c r="L2" s="53"/>
      <c r="M2" s="53"/>
      <c r="N2" s="53"/>
      <c r="O2" s="53"/>
      <c r="P2" s="54"/>
    </row>
    <row r="3" spans="2:20" x14ac:dyDescent="0.25">
      <c r="B3" s="103"/>
      <c r="C3" s="103"/>
      <c r="D3" s="103"/>
      <c r="F3" s="104"/>
      <c r="G3" s="104"/>
      <c r="H3" s="104"/>
      <c r="I3" s="104"/>
      <c r="J3" s="55" t="s">
        <v>51</v>
      </c>
      <c r="K3" s="55"/>
      <c r="L3" s="55"/>
      <c r="M3" s="55"/>
      <c r="N3" s="55"/>
      <c r="O3" s="55"/>
      <c r="P3" s="61"/>
    </row>
    <row r="4" spans="2:20" ht="15.75" x14ac:dyDescent="0.25">
      <c r="B4" s="103"/>
      <c r="C4" s="103"/>
      <c r="D4" s="103"/>
      <c r="F4" s="105" t="s">
        <v>54</v>
      </c>
      <c r="G4" s="105"/>
      <c r="H4" s="105"/>
      <c r="I4" s="105"/>
      <c r="J4" s="56" t="s">
        <v>53</v>
      </c>
      <c r="K4" s="56"/>
      <c r="L4" s="56"/>
      <c r="M4" s="56"/>
      <c r="N4" s="56"/>
      <c r="O4" s="56"/>
      <c r="P4" s="62"/>
    </row>
    <row r="5" spans="2:20" ht="7.5" customHeight="1" thickBot="1" x14ac:dyDescent="0.3"/>
    <row r="6" spans="2:20" ht="63.75" thickBot="1" x14ac:dyDescent="0.3">
      <c r="C6" s="50" t="s">
        <v>19</v>
      </c>
      <c r="D6" s="65" t="s">
        <v>20</v>
      </c>
      <c r="E6" s="58" t="s">
        <v>22</v>
      </c>
      <c r="F6" s="9" t="str">
        <f>"Tonnage annuel collecté de "&amp;F4</f>
        <v>Tonnage annuel collecté de Verre</v>
      </c>
      <c r="G6" s="57" t="s">
        <v>57</v>
      </c>
      <c r="H6" s="58" t="s">
        <v>58</v>
      </c>
      <c r="I6" s="65" t="s">
        <v>25</v>
      </c>
      <c r="J6" s="57" t="s">
        <v>12</v>
      </c>
      <c r="K6" s="50" t="s">
        <v>59</v>
      </c>
      <c r="L6" s="69" t="s">
        <v>60</v>
      </c>
      <c r="M6" s="70" t="s">
        <v>61</v>
      </c>
      <c r="N6" s="6"/>
      <c r="O6" s="6"/>
      <c r="P6" s="6"/>
      <c r="S6" s="3"/>
      <c r="T6" s="3"/>
    </row>
    <row r="7" spans="2:20" ht="15.75" x14ac:dyDescent="0.25">
      <c r="B7" s="13">
        <v>43466</v>
      </c>
      <c r="C7" s="10">
        <f>IF(OMR!C7="","",OMR!C7)</f>
        <v>9674</v>
      </c>
      <c r="D7" s="5">
        <f>IF(OMR!D7="","",OMR!D7)</f>
        <v>19569</v>
      </c>
      <c r="E7" s="23" t="str">
        <f>IF(C7="","",IF(J7="","",C7*J7))</f>
        <v/>
      </c>
      <c r="F7" s="24" t="str">
        <f>C25</f>
        <v/>
      </c>
      <c r="G7" s="25" t="str">
        <f>IF(H7="","",H7*D25)</f>
        <v/>
      </c>
      <c r="H7" s="48" t="str">
        <f>IF(C25="","",AVERAGEIF(G13:G24,"Basse saison",E13:E24))</f>
        <v/>
      </c>
      <c r="I7" s="26">
        <f>IF(C7="","",IF(D7="","",D7/C7))</f>
        <v>2.0228447384742609</v>
      </c>
      <c r="J7" s="26" t="str">
        <f>IF(F7="","",IF(G7="","",F7/G7))</f>
        <v/>
      </c>
      <c r="K7" s="24" t="str">
        <f>IF(C7="","",IF(F7="","",F7/C7*1000))</f>
        <v/>
      </c>
      <c r="L7" s="75" t="str">
        <f>IF(D7="","",IF(F7="","",F7/D7*1000))</f>
        <v/>
      </c>
      <c r="M7" s="76" t="str">
        <f>IF(C7="","",IF(G7="","",G7/C7*1000))</f>
        <v/>
      </c>
      <c r="O7" s="3"/>
      <c r="P7" s="3"/>
    </row>
    <row r="8" spans="2:20" ht="15.75" x14ac:dyDescent="0.25">
      <c r="B8" s="14">
        <v>43831</v>
      </c>
      <c r="C8" s="10">
        <f>IF(OMR!C8="","",OMR!C8)</f>
        <v>10000</v>
      </c>
      <c r="D8" s="5">
        <f>IF(OMR!D8="","",OMR!D8)</f>
        <v>20000</v>
      </c>
      <c r="E8" s="23" t="str">
        <f>IF(C8="","",IF(J8="","",C8*J8))</f>
        <v/>
      </c>
      <c r="F8" s="24" t="str">
        <f>C38</f>
        <v/>
      </c>
      <c r="G8" s="25" t="str">
        <f>IF(H8="","",H8*D38)</f>
        <v/>
      </c>
      <c r="H8" s="48" t="str">
        <f>IF(C38="","",AVERAGEIF(G26:G37,"Basse saison",E26:E37))</f>
        <v/>
      </c>
      <c r="I8" s="26">
        <f>IF(C8="","",IF(D8="","",D8/C8))</f>
        <v>2</v>
      </c>
      <c r="J8" s="26" t="str">
        <f>IF(F8="","",IF(G8="","",F8/G8))</f>
        <v/>
      </c>
      <c r="K8" s="24" t="str">
        <f>IF(C8="","",IF(F8="","",F8/C8*1000))</f>
        <v/>
      </c>
      <c r="L8" s="75" t="str">
        <f>IF(D8="","",IF(F8="","",F8/D8*1000))</f>
        <v/>
      </c>
      <c r="M8" s="76" t="str">
        <f>IF(C8="","",IF(G8="","",G8/C8*1000))</f>
        <v/>
      </c>
      <c r="N8" s="6"/>
      <c r="O8" s="6"/>
      <c r="P8" s="6"/>
    </row>
    <row r="9" spans="2:20" ht="16.5" thickBot="1" x14ac:dyDescent="0.3">
      <c r="B9" s="15">
        <v>44197</v>
      </c>
      <c r="C9" s="11">
        <f>IF(OMR!C9="","",OMR!C9)</f>
        <v>10100</v>
      </c>
      <c r="D9" s="12">
        <f>IF(OMR!D9="","",OMR!D9)</f>
        <v>20200</v>
      </c>
      <c r="E9" s="28" t="str">
        <f>IF(C9="","",IF(J9="","",C9*J9))</f>
        <v/>
      </c>
      <c r="F9" s="29" t="str">
        <f>C51</f>
        <v/>
      </c>
      <c r="G9" s="30" t="str">
        <f>IF(H9="","",H9*D51)</f>
        <v/>
      </c>
      <c r="H9" s="49" t="str">
        <f>IF(C51="","",AVERAGEIF(G39:G50,"Basse saison",E39:E50))</f>
        <v/>
      </c>
      <c r="I9" s="31">
        <f>IF(C9="","",IF(D9="","",D9/C9))</f>
        <v>2</v>
      </c>
      <c r="J9" s="31" t="str">
        <f t="shared" ref="J9" si="0">IF(F9="","",IF(G9="","",F9/G9))</f>
        <v/>
      </c>
      <c r="K9" s="29" t="str">
        <f>IF(C9="","",IF(F9="","",F9/C9*1000))</f>
        <v/>
      </c>
      <c r="L9" s="77" t="str">
        <f>IF(D9="","",IF(F9="","",F9/D9*1000))</f>
        <v/>
      </c>
      <c r="M9" s="78" t="str">
        <f>IF(C9="","",IF(G9="","",G9/C9*1000))</f>
        <v/>
      </c>
      <c r="O9" s="3"/>
      <c r="P9" s="3"/>
    </row>
    <row r="10" spans="2:20" ht="10.5" customHeight="1" thickBot="1" x14ac:dyDescent="0.3">
      <c r="N10" s="6"/>
      <c r="O10" s="6"/>
      <c r="P10" s="6"/>
    </row>
    <row r="11" spans="2:20" ht="15" customHeight="1" thickBot="1" x14ac:dyDescent="0.3">
      <c r="G11" s="68">
        <v>1.2</v>
      </c>
      <c r="H11" s="3" t="s">
        <v>37</v>
      </c>
      <c r="I11" s="8"/>
      <c r="J11" s="8"/>
      <c r="O11" s="3"/>
      <c r="P11" s="3"/>
    </row>
    <row r="12" spans="2:20" s="6" customFormat="1" ht="45.75" thickBot="1" x14ac:dyDescent="0.3">
      <c r="B12" s="19"/>
      <c r="C12" s="66" t="s">
        <v>63</v>
      </c>
      <c r="D12" s="16" t="s">
        <v>17</v>
      </c>
      <c r="E12" s="59" t="s">
        <v>64</v>
      </c>
      <c r="F12" s="59" t="s">
        <v>13</v>
      </c>
      <c r="G12" s="60" t="str">
        <f>"Basse saison (si &lt; "&amp;G11&amp;")"</f>
        <v>Basse saison (si &lt; 1,2)</v>
      </c>
      <c r="I12" s="8"/>
      <c r="J12" s="8"/>
    </row>
    <row r="13" spans="2:20" x14ac:dyDescent="0.25">
      <c r="B13" s="20">
        <v>43466</v>
      </c>
      <c r="C13" s="17"/>
      <c r="D13" s="37">
        <v>31</v>
      </c>
      <c r="E13" s="33" t="str">
        <f>IF(C13="","",C13/D13)</f>
        <v/>
      </c>
      <c r="F13" s="46" t="str">
        <f>IF(C13="","",E13/MIN($E$13:$E$24))</f>
        <v/>
      </c>
      <c r="G13" s="27" t="str">
        <f t="shared" ref="G13:G24" si="1">IF(F13&lt;=$G$11,"Basse saison","")</f>
        <v/>
      </c>
      <c r="I13" s="8"/>
      <c r="J13" s="8"/>
      <c r="O13" s="3"/>
      <c r="P13" s="3"/>
      <c r="Q13" s="3"/>
      <c r="S13" s="3"/>
      <c r="T13" s="3"/>
    </row>
    <row r="14" spans="2:20" x14ac:dyDescent="0.25">
      <c r="B14" s="21">
        <v>43497</v>
      </c>
      <c r="C14" s="18"/>
      <c r="D14" s="67">
        <v>28</v>
      </c>
      <c r="E14" s="25" t="str">
        <f t="shared" ref="E14:E24" si="2">IF(C14="","",C14/D14)</f>
        <v/>
      </c>
      <c r="F14" s="47" t="str">
        <f t="shared" ref="F14:F24" si="3">IF(C14="","",E14/MIN($E$13:$E$24))</f>
        <v/>
      </c>
      <c r="G14" s="27" t="str">
        <f t="shared" si="1"/>
        <v/>
      </c>
      <c r="I14" s="8"/>
      <c r="J14" s="8"/>
      <c r="O14" s="3"/>
      <c r="P14" s="3"/>
      <c r="Q14" s="3"/>
      <c r="S14" s="3"/>
      <c r="T14" s="3"/>
    </row>
    <row r="15" spans="2:20" x14ac:dyDescent="0.25">
      <c r="B15" s="21">
        <v>43525</v>
      </c>
      <c r="C15" s="18"/>
      <c r="D15" s="38">
        <v>31</v>
      </c>
      <c r="E15" s="25" t="str">
        <f t="shared" si="2"/>
        <v/>
      </c>
      <c r="F15" s="47" t="str">
        <f t="shared" si="3"/>
        <v/>
      </c>
      <c r="G15" s="27" t="str">
        <f t="shared" si="1"/>
        <v/>
      </c>
      <c r="I15" s="8"/>
      <c r="J15" s="8"/>
      <c r="O15" s="3"/>
      <c r="P15" s="3"/>
      <c r="Q15" s="3"/>
      <c r="S15" s="3"/>
      <c r="T15" s="3"/>
    </row>
    <row r="16" spans="2:20" x14ac:dyDescent="0.25">
      <c r="B16" s="21">
        <v>43556</v>
      </c>
      <c r="C16" s="18"/>
      <c r="D16" s="38">
        <v>30</v>
      </c>
      <c r="E16" s="25" t="str">
        <f t="shared" si="2"/>
        <v/>
      </c>
      <c r="F16" s="47" t="str">
        <f t="shared" si="3"/>
        <v/>
      </c>
      <c r="G16" s="27" t="str">
        <f t="shared" si="1"/>
        <v/>
      </c>
      <c r="I16" s="8"/>
      <c r="J16" s="8"/>
    </row>
    <row r="17" spans="2:39" x14ac:dyDescent="0.25">
      <c r="B17" s="21">
        <v>43586</v>
      </c>
      <c r="C17" s="18"/>
      <c r="D17" s="38">
        <v>31</v>
      </c>
      <c r="E17" s="25" t="str">
        <f t="shared" si="2"/>
        <v/>
      </c>
      <c r="F17" s="47" t="str">
        <f t="shared" si="3"/>
        <v/>
      </c>
      <c r="G17" s="27" t="str">
        <f t="shared" si="1"/>
        <v/>
      </c>
      <c r="I17" s="8"/>
      <c r="J17" s="8"/>
    </row>
    <row r="18" spans="2:39" x14ac:dyDescent="0.25">
      <c r="B18" s="21">
        <v>43617</v>
      </c>
      <c r="C18" s="18"/>
      <c r="D18" s="38">
        <v>30</v>
      </c>
      <c r="E18" s="25" t="str">
        <f t="shared" si="2"/>
        <v/>
      </c>
      <c r="F18" s="47" t="str">
        <f t="shared" si="3"/>
        <v/>
      </c>
      <c r="G18" s="27" t="str">
        <f t="shared" si="1"/>
        <v/>
      </c>
      <c r="I18" s="8"/>
      <c r="J18" s="8"/>
    </row>
    <row r="19" spans="2:39" x14ac:dyDescent="0.25">
      <c r="B19" s="21">
        <v>43647</v>
      </c>
      <c r="C19" s="18"/>
      <c r="D19" s="38">
        <v>31</v>
      </c>
      <c r="E19" s="25" t="str">
        <f t="shared" si="2"/>
        <v/>
      </c>
      <c r="F19" s="47" t="str">
        <f t="shared" si="3"/>
        <v/>
      </c>
      <c r="G19" s="27" t="str">
        <f t="shared" si="1"/>
        <v/>
      </c>
      <c r="I19" s="8"/>
      <c r="J19" s="8"/>
    </row>
    <row r="20" spans="2:39" x14ac:dyDescent="0.25">
      <c r="B20" s="21">
        <v>43678</v>
      </c>
      <c r="C20" s="18"/>
      <c r="D20" s="38">
        <v>31</v>
      </c>
      <c r="E20" s="25" t="str">
        <f t="shared" si="2"/>
        <v/>
      </c>
      <c r="F20" s="47" t="str">
        <f>IF(C20="","",E20/MIN($E$13:$E$24))</f>
        <v/>
      </c>
      <c r="G20" s="27" t="str">
        <f t="shared" si="1"/>
        <v/>
      </c>
      <c r="I20" s="8"/>
      <c r="J20" s="8"/>
    </row>
    <row r="21" spans="2:39" x14ac:dyDescent="0.25">
      <c r="B21" s="21">
        <v>43709</v>
      </c>
      <c r="C21" s="18"/>
      <c r="D21" s="38">
        <v>30</v>
      </c>
      <c r="E21" s="25" t="str">
        <f t="shared" si="2"/>
        <v/>
      </c>
      <c r="F21" s="47" t="str">
        <f t="shared" si="3"/>
        <v/>
      </c>
      <c r="G21" s="27" t="str">
        <f t="shared" si="1"/>
        <v/>
      </c>
      <c r="I21" s="8"/>
      <c r="J21" s="8"/>
    </row>
    <row r="22" spans="2:39" x14ac:dyDescent="0.25">
      <c r="B22" s="21">
        <v>43739</v>
      </c>
      <c r="C22" s="18"/>
      <c r="D22" s="38">
        <v>31</v>
      </c>
      <c r="E22" s="25" t="str">
        <f t="shared" si="2"/>
        <v/>
      </c>
      <c r="F22" s="47" t="str">
        <f t="shared" si="3"/>
        <v/>
      </c>
      <c r="G22" s="27" t="str">
        <f t="shared" si="1"/>
        <v/>
      </c>
      <c r="I22" s="8"/>
      <c r="J22" s="8"/>
    </row>
    <row r="23" spans="2:39" x14ac:dyDescent="0.25">
      <c r="B23" s="21">
        <v>43770</v>
      </c>
      <c r="C23" s="18"/>
      <c r="D23" s="38">
        <v>30</v>
      </c>
      <c r="E23" s="25" t="str">
        <f t="shared" si="2"/>
        <v/>
      </c>
      <c r="F23" s="47" t="str">
        <f t="shared" si="3"/>
        <v/>
      </c>
      <c r="G23" s="27" t="str">
        <f t="shared" si="1"/>
        <v/>
      </c>
      <c r="I23" s="8"/>
      <c r="J23" s="8"/>
    </row>
    <row r="24" spans="2:39" x14ac:dyDescent="0.25">
      <c r="B24" s="21">
        <v>43800</v>
      </c>
      <c r="C24" s="18"/>
      <c r="D24" s="38">
        <v>31</v>
      </c>
      <c r="E24" s="25" t="str">
        <f t="shared" si="2"/>
        <v/>
      </c>
      <c r="F24" s="47" t="str">
        <f t="shared" si="3"/>
        <v/>
      </c>
      <c r="G24" s="27" t="str">
        <f t="shared" si="1"/>
        <v/>
      </c>
      <c r="I24" s="8"/>
      <c r="J24" s="8"/>
    </row>
    <row r="25" spans="2:39" s="7" customFormat="1" ht="15.75" thickBot="1" x14ac:dyDescent="0.3">
      <c r="B25" s="22" t="s">
        <v>14</v>
      </c>
      <c r="C25" s="40" t="str">
        <f>IF(SUM(C13:C24)=0,"",SUM(C13:C24))</f>
        <v/>
      </c>
      <c r="D25" s="39">
        <f>SUM(D13:D24)</f>
        <v>365</v>
      </c>
      <c r="E25" s="35" t="str">
        <f>IF(C25="","",C25/D25)</f>
        <v/>
      </c>
      <c r="F25" s="35"/>
      <c r="G25" s="32"/>
      <c r="I25" s="8"/>
      <c r="J25" s="8"/>
      <c r="O25" s="1"/>
      <c r="P25" s="1"/>
      <c r="Q25" s="1"/>
      <c r="S25" s="1"/>
      <c r="T25" s="1"/>
      <c r="AL25" s="1"/>
      <c r="AM25" s="1"/>
    </row>
    <row r="26" spans="2:39" x14ac:dyDescent="0.25">
      <c r="B26" s="20">
        <v>43831</v>
      </c>
      <c r="C26" s="17"/>
      <c r="D26" s="37">
        <v>31</v>
      </c>
      <c r="E26" s="33" t="str">
        <f>IF(C26="","",C26/D26)</f>
        <v/>
      </c>
      <c r="F26" s="46" t="str">
        <f>IF(C26="","",E26/MIN($E$26:$E$37))</f>
        <v/>
      </c>
      <c r="G26" s="34" t="str">
        <f t="shared" ref="G26:G37" si="4">IF(F26&lt;=$G$11,"Basse saison","")</f>
        <v/>
      </c>
      <c r="I26" s="8"/>
      <c r="J26" s="8"/>
    </row>
    <row r="27" spans="2:39" x14ac:dyDescent="0.25">
      <c r="B27" s="21">
        <v>43862</v>
      </c>
      <c r="C27" s="18"/>
      <c r="D27" s="67">
        <v>29</v>
      </c>
      <c r="E27" s="25" t="str">
        <f t="shared" ref="E27:E37" si="5">IF(C27="","",C27/D27)</f>
        <v/>
      </c>
      <c r="F27" s="47" t="str">
        <f t="shared" ref="F27:F37" si="6">IF(C27="","",E27/MIN($E$26:$E$37))</f>
        <v/>
      </c>
      <c r="G27" s="27" t="str">
        <f t="shared" si="4"/>
        <v/>
      </c>
      <c r="I27" s="8"/>
      <c r="J27" s="8"/>
    </row>
    <row r="28" spans="2:39" x14ac:dyDescent="0.25">
      <c r="B28" s="21">
        <v>43891</v>
      </c>
      <c r="C28" s="18"/>
      <c r="D28" s="38">
        <v>31</v>
      </c>
      <c r="E28" s="25" t="str">
        <f t="shared" si="5"/>
        <v/>
      </c>
      <c r="F28" s="47" t="str">
        <f t="shared" si="6"/>
        <v/>
      </c>
      <c r="G28" s="27" t="str">
        <f t="shared" si="4"/>
        <v/>
      </c>
      <c r="I28" s="8"/>
      <c r="J28" s="8"/>
    </row>
    <row r="29" spans="2:39" x14ac:dyDescent="0.25">
      <c r="B29" s="21">
        <v>43922</v>
      </c>
      <c r="C29" s="18"/>
      <c r="D29" s="38">
        <v>30</v>
      </c>
      <c r="E29" s="25" t="str">
        <f t="shared" si="5"/>
        <v/>
      </c>
      <c r="F29" s="47" t="str">
        <f t="shared" si="6"/>
        <v/>
      </c>
      <c r="G29" s="27" t="str">
        <f t="shared" si="4"/>
        <v/>
      </c>
      <c r="I29" s="8"/>
      <c r="J29" s="8"/>
    </row>
    <row r="30" spans="2:39" x14ac:dyDescent="0.25">
      <c r="B30" s="21">
        <v>43952</v>
      </c>
      <c r="C30" s="18"/>
      <c r="D30" s="38">
        <v>31</v>
      </c>
      <c r="E30" s="25" t="str">
        <f t="shared" si="5"/>
        <v/>
      </c>
      <c r="F30" s="47" t="str">
        <f t="shared" si="6"/>
        <v/>
      </c>
      <c r="G30" s="27" t="str">
        <f t="shared" si="4"/>
        <v/>
      </c>
      <c r="I30" s="8"/>
      <c r="J30" s="8"/>
    </row>
    <row r="31" spans="2:39" x14ac:dyDescent="0.25">
      <c r="B31" s="21">
        <v>43983</v>
      </c>
      <c r="C31" s="18"/>
      <c r="D31" s="38">
        <v>30</v>
      </c>
      <c r="E31" s="25" t="str">
        <f t="shared" si="5"/>
        <v/>
      </c>
      <c r="F31" s="47" t="str">
        <f>IF(C31="","",E31/MIN($E$26:$E$37))</f>
        <v/>
      </c>
      <c r="G31" s="27" t="str">
        <f t="shared" si="4"/>
        <v/>
      </c>
      <c r="I31" s="8"/>
      <c r="J31" s="8"/>
    </row>
    <row r="32" spans="2:39" x14ac:dyDescent="0.25">
      <c r="B32" s="21">
        <v>44013</v>
      </c>
      <c r="C32" s="18"/>
      <c r="D32" s="38">
        <v>31</v>
      </c>
      <c r="E32" s="25" t="str">
        <f t="shared" si="5"/>
        <v/>
      </c>
      <c r="F32" s="47" t="str">
        <f t="shared" si="6"/>
        <v/>
      </c>
      <c r="G32" s="27" t="str">
        <f t="shared" si="4"/>
        <v/>
      </c>
      <c r="I32" s="8"/>
      <c r="J32" s="8"/>
    </row>
    <row r="33" spans="2:39" x14ac:dyDescent="0.25">
      <c r="B33" s="21">
        <v>44044</v>
      </c>
      <c r="C33" s="18"/>
      <c r="D33" s="38">
        <v>31</v>
      </c>
      <c r="E33" s="25" t="str">
        <f t="shared" si="5"/>
        <v/>
      </c>
      <c r="F33" s="47" t="str">
        <f t="shared" si="6"/>
        <v/>
      </c>
      <c r="G33" s="27" t="str">
        <f t="shared" si="4"/>
        <v/>
      </c>
      <c r="I33" s="8"/>
      <c r="J33" s="8"/>
    </row>
    <row r="34" spans="2:39" x14ac:dyDescent="0.25">
      <c r="B34" s="21">
        <v>44075</v>
      </c>
      <c r="C34" s="18"/>
      <c r="D34" s="38">
        <v>30</v>
      </c>
      <c r="E34" s="25" t="str">
        <f t="shared" si="5"/>
        <v/>
      </c>
      <c r="F34" s="47" t="str">
        <f t="shared" si="6"/>
        <v/>
      </c>
      <c r="G34" s="27" t="str">
        <f t="shared" si="4"/>
        <v/>
      </c>
      <c r="I34" s="8"/>
      <c r="J34" s="8"/>
    </row>
    <row r="35" spans="2:39" x14ac:dyDescent="0.25">
      <c r="B35" s="21">
        <v>44105</v>
      </c>
      <c r="C35" s="18"/>
      <c r="D35" s="38">
        <v>31</v>
      </c>
      <c r="E35" s="25" t="str">
        <f t="shared" si="5"/>
        <v/>
      </c>
      <c r="F35" s="47" t="str">
        <f t="shared" si="6"/>
        <v/>
      </c>
      <c r="G35" s="27" t="str">
        <f t="shared" si="4"/>
        <v/>
      </c>
      <c r="I35" s="8"/>
      <c r="J35" s="8"/>
    </row>
    <row r="36" spans="2:39" x14ac:dyDescent="0.25">
      <c r="B36" s="21">
        <v>44136</v>
      </c>
      <c r="C36" s="18"/>
      <c r="D36" s="38">
        <v>30</v>
      </c>
      <c r="E36" s="25" t="str">
        <f t="shared" si="5"/>
        <v/>
      </c>
      <c r="F36" s="47" t="str">
        <f t="shared" si="6"/>
        <v/>
      </c>
      <c r="G36" s="27" t="str">
        <f t="shared" si="4"/>
        <v/>
      </c>
      <c r="I36" s="8"/>
      <c r="J36" s="8"/>
    </row>
    <row r="37" spans="2:39" x14ac:dyDescent="0.25">
      <c r="B37" s="21">
        <v>44166</v>
      </c>
      <c r="C37" s="18"/>
      <c r="D37" s="38">
        <v>31</v>
      </c>
      <c r="E37" s="25" t="str">
        <f t="shared" si="5"/>
        <v/>
      </c>
      <c r="F37" s="47" t="str">
        <f t="shared" si="6"/>
        <v/>
      </c>
      <c r="G37" s="27" t="str">
        <f t="shared" si="4"/>
        <v/>
      </c>
      <c r="I37" s="8"/>
      <c r="J37" s="8"/>
    </row>
    <row r="38" spans="2:39" s="7" customFormat="1" ht="15.75" thickBot="1" x14ac:dyDescent="0.3">
      <c r="B38" s="22" t="s">
        <v>15</v>
      </c>
      <c r="C38" s="40" t="str">
        <f>IF(SUM(C26:C37)=0,"",SUM(C26:C37))</f>
        <v/>
      </c>
      <c r="D38" s="39">
        <f>SUM(D26:D37)</f>
        <v>366</v>
      </c>
      <c r="E38" s="35" t="str">
        <f>IF(C38="","",C38/D38)</f>
        <v/>
      </c>
      <c r="F38" s="35"/>
      <c r="G38" s="36"/>
      <c r="I38" s="2"/>
      <c r="J38" s="2"/>
      <c r="O38" s="1"/>
      <c r="P38" s="1"/>
      <c r="Q38" s="1"/>
      <c r="S38" s="1"/>
      <c r="T38" s="1"/>
      <c r="AL38" s="1"/>
      <c r="AM38" s="1"/>
    </row>
    <row r="39" spans="2:39" x14ac:dyDescent="0.25">
      <c r="B39" s="20">
        <v>44197</v>
      </c>
      <c r="C39" s="17"/>
      <c r="D39" s="37">
        <v>31</v>
      </c>
      <c r="E39" s="33" t="str">
        <f>IF(C39="","",C39/D39)</f>
        <v/>
      </c>
      <c r="F39" s="46" t="str">
        <f>IF(C39="","",E39/MIN($E$39:$E$50))</f>
        <v/>
      </c>
      <c r="G39" s="34" t="str">
        <f>IF(F39&lt;=$G$11,"Basse saison","")</f>
        <v/>
      </c>
      <c r="I39" s="8"/>
      <c r="J39" s="8"/>
    </row>
    <row r="40" spans="2:39" x14ac:dyDescent="0.25">
      <c r="B40" s="21">
        <v>44228</v>
      </c>
      <c r="C40" s="18"/>
      <c r="D40" s="67">
        <v>28</v>
      </c>
      <c r="E40" s="25" t="str">
        <f t="shared" ref="E40:E51" si="7">IF(C40="","",C40/D40)</f>
        <v/>
      </c>
      <c r="F40" s="47" t="str">
        <f>IF(C40="","",E40/MIN($E$39:$E$50))</f>
        <v/>
      </c>
      <c r="G40" s="27" t="str">
        <f t="shared" ref="G40:G50" si="8">IF(F40&lt;=$G$11,"Basse saison","")</f>
        <v/>
      </c>
      <c r="I40" s="8"/>
      <c r="J40" s="8"/>
    </row>
    <row r="41" spans="2:39" x14ac:dyDescent="0.25">
      <c r="B41" s="21">
        <v>44256</v>
      </c>
      <c r="C41" s="18"/>
      <c r="D41" s="38">
        <v>31</v>
      </c>
      <c r="E41" s="25" t="str">
        <f t="shared" si="7"/>
        <v/>
      </c>
      <c r="F41" s="47" t="str">
        <f t="shared" ref="F41:F50" si="9">IF(C41="","",E41/MIN($E$39:$E$50))</f>
        <v/>
      </c>
      <c r="G41" s="27" t="str">
        <f t="shared" si="8"/>
        <v/>
      </c>
      <c r="I41" s="8"/>
      <c r="J41" s="8"/>
    </row>
    <row r="42" spans="2:39" x14ac:dyDescent="0.25">
      <c r="B42" s="21">
        <v>44287</v>
      </c>
      <c r="C42" s="18"/>
      <c r="D42" s="38">
        <v>30</v>
      </c>
      <c r="E42" s="25" t="str">
        <f t="shared" si="7"/>
        <v/>
      </c>
      <c r="F42" s="47" t="str">
        <f t="shared" si="9"/>
        <v/>
      </c>
      <c r="G42" s="27" t="str">
        <f t="shared" si="8"/>
        <v/>
      </c>
      <c r="I42" s="8"/>
      <c r="J42" s="8"/>
    </row>
    <row r="43" spans="2:39" x14ac:dyDescent="0.25">
      <c r="B43" s="21">
        <v>44317</v>
      </c>
      <c r="C43" s="18"/>
      <c r="D43" s="38">
        <v>31</v>
      </c>
      <c r="E43" s="25" t="str">
        <f t="shared" si="7"/>
        <v/>
      </c>
      <c r="F43" s="47" t="str">
        <f t="shared" si="9"/>
        <v/>
      </c>
      <c r="G43" s="27" t="str">
        <f t="shared" si="8"/>
        <v/>
      </c>
      <c r="I43" s="8"/>
      <c r="J43" s="8"/>
    </row>
    <row r="44" spans="2:39" x14ac:dyDescent="0.25">
      <c r="B44" s="21">
        <v>44348</v>
      </c>
      <c r="C44" s="18"/>
      <c r="D44" s="38">
        <v>30</v>
      </c>
      <c r="E44" s="25" t="str">
        <f t="shared" si="7"/>
        <v/>
      </c>
      <c r="F44" s="47" t="str">
        <f t="shared" si="9"/>
        <v/>
      </c>
      <c r="G44" s="27" t="str">
        <f t="shared" si="8"/>
        <v/>
      </c>
      <c r="I44" s="8"/>
      <c r="J44" s="8"/>
    </row>
    <row r="45" spans="2:39" x14ac:dyDescent="0.25">
      <c r="B45" s="21">
        <v>44378</v>
      </c>
      <c r="C45" s="18"/>
      <c r="D45" s="38">
        <v>31</v>
      </c>
      <c r="E45" s="25" t="str">
        <f t="shared" si="7"/>
        <v/>
      </c>
      <c r="F45" s="47" t="str">
        <f t="shared" si="9"/>
        <v/>
      </c>
      <c r="G45" s="27" t="str">
        <f t="shared" si="8"/>
        <v/>
      </c>
      <c r="I45" s="8"/>
      <c r="J45" s="8"/>
    </row>
    <row r="46" spans="2:39" x14ac:dyDescent="0.25">
      <c r="B46" s="21">
        <v>44409</v>
      </c>
      <c r="C46" s="18"/>
      <c r="D46" s="38">
        <v>31</v>
      </c>
      <c r="E46" s="25" t="str">
        <f t="shared" si="7"/>
        <v/>
      </c>
      <c r="F46" s="47" t="str">
        <f t="shared" si="9"/>
        <v/>
      </c>
      <c r="G46" s="27" t="str">
        <f t="shared" si="8"/>
        <v/>
      </c>
      <c r="I46" s="8"/>
      <c r="J46" s="8"/>
    </row>
    <row r="47" spans="2:39" x14ac:dyDescent="0.25">
      <c r="B47" s="21">
        <v>44440</v>
      </c>
      <c r="C47" s="18"/>
      <c r="D47" s="38">
        <v>30</v>
      </c>
      <c r="E47" s="25" t="str">
        <f t="shared" si="7"/>
        <v/>
      </c>
      <c r="F47" s="47" t="str">
        <f>IF(C47="","",E47/MIN($E$39:$E$50))</f>
        <v/>
      </c>
      <c r="G47" s="27" t="str">
        <f t="shared" si="8"/>
        <v/>
      </c>
      <c r="I47" s="8"/>
      <c r="J47" s="8"/>
    </row>
    <row r="48" spans="2:39" x14ac:dyDescent="0.25">
      <c r="B48" s="21">
        <v>44470</v>
      </c>
      <c r="C48" s="18"/>
      <c r="D48" s="38">
        <v>31</v>
      </c>
      <c r="E48" s="25" t="str">
        <f t="shared" si="7"/>
        <v/>
      </c>
      <c r="F48" s="47" t="str">
        <f t="shared" si="9"/>
        <v/>
      </c>
      <c r="G48" s="27" t="str">
        <f t="shared" si="8"/>
        <v/>
      </c>
      <c r="I48" s="8"/>
      <c r="J48" s="8"/>
    </row>
    <row r="49" spans="2:39" x14ac:dyDescent="0.25">
      <c r="B49" s="21">
        <v>44501</v>
      </c>
      <c r="C49" s="18"/>
      <c r="D49" s="38">
        <v>30</v>
      </c>
      <c r="E49" s="25" t="str">
        <f t="shared" si="7"/>
        <v/>
      </c>
      <c r="F49" s="47" t="str">
        <f t="shared" si="9"/>
        <v/>
      </c>
      <c r="G49" s="27" t="str">
        <f t="shared" si="8"/>
        <v/>
      </c>
      <c r="I49" s="8"/>
      <c r="J49" s="8"/>
    </row>
    <row r="50" spans="2:39" x14ac:dyDescent="0.25">
      <c r="B50" s="21">
        <v>44531</v>
      </c>
      <c r="C50" s="18"/>
      <c r="D50" s="38">
        <v>31</v>
      </c>
      <c r="E50" s="25" t="str">
        <f t="shared" si="7"/>
        <v/>
      </c>
      <c r="F50" s="47" t="str">
        <f t="shared" si="9"/>
        <v/>
      </c>
      <c r="G50" s="27" t="str">
        <f t="shared" si="8"/>
        <v/>
      </c>
      <c r="I50" s="8"/>
      <c r="J50" s="8"/>
    </row>
    <row r="51" spans="2:39" s="7" customFormat="1" ht="15.75" thickBot="1" x14ac:dyDescent="0.3">
      <c r="B51" s="22" t="s">
        <v>16</v>
      </c>
      <c r="C51" s="40" t="str">
        <f>IF(SUM(C39:C50)=0,"",SUM(C39:C50))</f>
        <v/>
      </c>
      <c r="D51" s="39">
        <f>SUM(D39:D50)</f>
        <v>365</v>
      </c>
      <c r="E51" s="35" t="str">
        <f t="shared" si="7"/>
        <v/>
      </c>
      <c r="F51" s="35"/>
      <c r="G51" s="32"/>
      <c r="I51" s="2"/>
      <c r="J51" s="2"/>
      <c r="O51" s="1"/>
      <c r="P51" s="1"/>
      <c r="Q51" s="1"/>
      <c r="S51" s="1"/>
      <c r="T51" s="1"/>
      <c r="AL51" s="1"/>
      <c r="AM51" s="1"/>
    </row>
    <row r="53" spans="2:39" x14ac:dyDescent="0.25">
      <c r="B53" s="3" t="s">
        <v>0</v>
      </c>
    </row>
    <row r="54" spans="2:39" x14ac:dyDescent="0.25">
      <c r="B54" s="3" t="s">
        <v>1</v>
      </c>
    </row>
    <row r="55" spans="2:39" x14ac:dyDescent="0.25">
      <c r="B55" s="3" t="s">
        <v>2</v>
      </c>
    </row>
    <row r="56" spans="2:39" x14ac:dyDescent="0.25">
      <c r="B56" s="3" t="s">
        <v>3</v>
      </c>
    </row>
    <row r="57" spans="2:39" x14ac:dyDescent="0.25">
      <c r="B57" s="3" t="s">
        <v>4</v>
      </c>
    </row>
    <row r="58" spans="2:39" x14ac:dyDescent="0.25">
      <c r="B58" s="3" t="s">
        <v>5</v>
      </c>
    </row>
    <row r="59" spans="2:39" x14ac:dyDescent="0.25">
      <c r="B59" s="3" t="s">
        <v>6</v>
      </c>
    </row>
    <row r="60" spans="2:39" x14ac:dyDescent="0.25">
      <c r="B60" s="3" t="s">
        <v>7</v>
      </c>
    </row>
    <row r="61" spans="2:39" x14ac:dyDescent="0.25">
      <c r="B61" s="3" t="s">
        <v>8</v>
      </c>
    </row>
    <row r="62" spans="2:39" x14ac:dyDescent="0.25">
      <c r="B62" s="3" t="s">
        <v>9</v>
      </c>
    </row>
    <row r="63" spans="2:39" x14ac:dyDescent="0.25">
      <c r="B63" s="3" t="s">
        <v>10</v>
      </c>
    </row>
    <row r="64" spans="2:39" x14ac:dyDescent="0.25">
      <c r="B64" s="3" t="s">
        <v>11</v>
      </c>
    </row>
    <row r="68" spans="2:2" x14ac:dyDescent="0.25">
      <c r="B68" s="43" t="s">
        <v>35</v>
      </c>
    </row>
  </sheetData>
  <mergeCells count="3">
    <mergeCell ref="B1:D4"/>
    <mergeCell ref="F2:I3"/>
    <mergeCell ref="F4:I4"/>
  </mergeCells>
  <pageMargins left="0.7" right="0.7" top="0.75" bottom="0.75" header="0.3" footer="0.3"/>
  <pageSetup paperSize="8"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68"/>
  <sheetViews>
    <sheetView zoomScaleNormal="100" workbookViewId="0">
      <selection activeCell="E23" sqref="E23"/>
    </sheetView>
  </sheetViews>
  <sheetFormatPr baseColWidth="10" defaultColWidth="11.42578125" defaultRowHeight="15" x14ac:dyDescent="0.25"/>
  <cols>
    <col min="1" max="1" width="3.7109375" style="3" customWidth="1"/>
    <col min="2" max="2" width="15.140625" style="3" bestFit="1" customWidth="1"/>
    <col min="3" max="3" width="11" style="3" customWidth="1"/>
    <col min="4" max="4" width="11.28515625" style="3" customWidth="1"/>
    <col min="5" max="5" width="11.140625" style="3" customWidth="1"/>
    <col min="6" max="7" width="12.7109375" style="3" customWidth="1"/>
    <col min="8" max="8" width="12.42578125" style="3" customWidth="1"/>
    <col min="9" max="9" width="11.5703125" style="3" bestFit="1" customWidth="1"/>
    <col min="10" max="10" width="12.5703125" style="3" customWidth="1"/>
    <col min="11" max="11" width="10.7109375" style="3" customWidth="1"/>
    <col min="12" max="12" width="9.5703125" style="3" customWidth="1"/>
    <col min="13" max="14" width="11.5703125" style="3" customWidth="1"/>
    <col min="15" max="16" width="10.7109375" style="4" customWidth="1"/>
    <col min="17" max="17" width="11.85546875" style="4" customWidth="1"/>
    <col min="18" max="18" width="11.140625" style="3" customWidth="1"/>
    <col min="19" max="19" width="12.7109375" style="4" customWidth="1"/>
    <col min="20" max="20" width="12" style="4" customWidth="1"/>
    <col min="21" max="21" width="14.5703125" style="3" customWidth="1"/>
    <col min="22" max="22" width="10" style="3" customWidth="1"/>
    <col min="23" max="37" width="11.42578125" style="3" customWidth="1"/>
    <col min="38" max="38" width="11.7109375" style="4" customWidth="1"/>
    <col min="39" max="39" width="12" style="4" customWidth="1"/>
    <col min="40" max="16384" width="11.42578125" style="3"/>
  </cols>
  <sheetData>
    <row r="1" spans="2:20" ht="15.75" x14ac:dyDescent="0.25">
      <c r="B1" s="103" t="s">
        <v>24</v>
      </c>
      <c r="C1" s="103"/>
      <c r="D1" s="103"/>
      <c r="F1" s="63" t="s">
        <v>36</v>
      </c>
      <c r="G1" s="51"/>
      <c r="H1" s="51"/>
      <c r="I1" s="51"/>
      <c r="J1" s="51"/>
      <c r="K1" s="51"/>
      <c r="L1" s="51"/>
      <c r="M1" s="51"/>
      <c r="N1" s="52"/>
      <c r="O1" s="52"/>
      <c r="P1" s="51"/>
    </row>
    <row r="2" spans="2:20" ht="15" customHeight="1" x14ac:dyDescent="0.25">
      <c r="B2" s="103"/>
      <c r="C2" s="103"/>
      <c r="D2" s="103"/>
      <c r="F2" s="104" t="s">
        <v>62</v>
      </c>
      <c r="G2" s="104"/>
      <c r="H2" s="104"/>
      <c r="I2" s="104"/>
      <c r="J2" s="53" t="s">
        <v>52</v>
      </c>
      <c r="K2" s="53"/>
      <c r="L2" s="53"/>
      <c r="M2" s="53"/>
      <c r="N2" s="53"/>
      <c r="O2" s="53"/>
      <c r="P2" s="54"/>
    </row>
    <row r="3" spans="2:20" x14ac:dyDescent="0.25">
      <c r="B3" s="103"/>
      <c r="C3" s="103"/>
      <c r="D3" s="103"/>
      <c r="F3" s="104"/>
      <c r="G3" s="104"/>
      <c r="H3" s="104"/>
      <c r="I3" s="104"/>
      <c r="J3" s="55" t="s">
        <v>51</v>
      </c>
      <c r="K3" s="55"/>
      <c r="L3" s="55"/>
      <c r="M3" s="55"/>
      <c r="N3" s="55"/>
      <c r="O3" s="55"/>
      <c r="P3" s="61"/>
    </row>
    <row r="4" spans="2:20" ht="15.75" x14ac:dyDescent="0.25">
      <c r="B4" s="103"/>
      <c r="C4" s="103"/>
      <c r="D4" s="103"/>
      <c r="F4" s="105" t="s">
        <v>54</v>
      </c>
      <c r="G4" s="105"/>
      <c r="H4" s="105"/>
      <c r="I4" s="105"/>
      <c r="J4" s="56" t="s">
        <v>53</v>
      </c>
      <c r="K4" s="56"/>
      <c r="L4" s="56"/>
      <c r="M4" s="56"/>
      <c r="N4" s="56"/>
      <c r="O4" s="56"/>
      <c r="P4" s="62"/>
    </row>
    <row r="5" spans="2:20" ht="7.5" customHeight="1" thickBot="1" x14ac:dyDescent="0.3"/>
    <row r="6" spans="2:20" ht="63.75" thickBot="1" x14ac:dyDescent="0.3">
      <c r="C6" s="50" t="s">
        <v>19</v>
      </c>
      <c r="D6" s="65" t="s">
        <v>20</v>
      </c>
      <c r="E6" s="58" t="s">
        <v>22</v>
      </c>
      <c r="F6" s="9" t="str">
        <f>"Tonnage annuel collecté de "&amp;F4</f>
        <v>Tonnage annuel collecté de Verre</v>
      </c>
      <c r="G6" s="57" t="s">
        <v>57</v>
      </c>
      <c r="H6" s="58" t="s">
        <v>58</v>
      </c>
      <c r="I6" s="65" t="s">
        <v>25</v>
      </c>
      <c r="J6" s="57" t="s">
        <v>12</v>
      </c>
      <c r="K6" s="50" t="s">
        <v>59</v>
      </c>
      <c r="L6" s="69" t="s">
        <v>60</v>
      </c>
      <c r="M6" s="70" t="s">
        <v>61</v>
      </c>
      <c r="N6" s="6"/>
      <c r="O6" s="6"/>
      <c r="P6" s="6"/>
      <c r="S6" s="3"/>
      <c r="T6" s="3"/>
    </row>
    <row r="7" spans="2:20" ht="15.75" x14ac:dyDescent="0.25">
      <c r="B7" s="13">
        <v>43466</v>
      </c>
      <c r="C7" s="10">
        <f>IF(OMR!C7="","",OMR!C7)</f>
        <v>9674</v>
      </c>
      <c r="D7" s="5">
        <f>IF(OMR!D7="","",OMR!D7)</f>
        <v>19569</v>
      </c>
      <c r="E7" s="23" t="str">
        <f>IF(C7="","",IF(J7="","",C7*J7))</f>
        <v/>
      </c>
      <c r="F7" s="24" t="str">
        <f>C25</f>
        <v/>
      </c>
      <c r="G7" s="25" t="str">
        <f>IF(H7="","",H7*D25)</f>
        <v/>
      </c>
      <c r="H7" s="48" t="str">
        <f>IF(C25="","",AVERAGEIF(G13:G24,"Basse saison",E13:E24))</f>
        <v/>
      </c>
      <c r="I7" s="26">
        <f>IF(C7="","",IF(D7="","",D7/C7))</f>
        <v>2.0228447384742609</v>
      </c>
      <c r="J7" s="26" t="str">
        <f>IF(F7="","",IF(G7="","",F7/G7))</f>
        <v/>
      </c>
      <c r="K7" s="24" t="str">
        <f>IF(C7="","",IF(F7="","",F7/C7*1000))</f>
        <v/>
      </c>
      <c r="L7" s="75" t="str">
        <f>IF(D7="","",IF(F7="","",F7/D7*1000))</f>
        <v/>
      </c>
      <c r="M7" s="76" t="str">
        <f>IF(C7="","",IF(G7="","",G7/C7*1000))</f>
        <v/>
      </c>
      <c r="O7" s="3"/>
      <c r="P7" s="3"/>
    </row>
    <row r="8" spans="2:20" ht="15.75" x14ac:dyDescent="0.25">
      <c r="B8" s="14">
        <v>43831</v>
      </c>
      <c r="C8" s="10">
        <f>IF(OMR!C8="","",OMR!C8)</f>
        <v>10000</v>
      </c>
      <c r="D8" s="5">
        <f>IF(OMR!D8="","",OMR!D8)</f>
        <v>20000</v>
      </c>
      <c r="E8" s="23" t="str">
        <f>IF(C8="","",IF(J8="","",C8*J8))</f>
        <v/>
      </c>
      <c r="F8" s="24" t="str">
        <f>C38</f>
        <v/>
      </c>
      <c r="G8" s="25" t="str">
        <f>IF(H8="","",H8*D38)</f>
        <v/>
      </c>
      <c r="H8" s="48" t="str">
        <f>IF(C38="","",AVERAGEIF(G26:G37,"Basse saison",E26:E37))</f>
        <v/>
      </c>
      <c r="I8" s="26">
        <f>IF(C8="","",IF(D8="","",D8/C8))</f>
        <v>2</v>
      </c>
      <c r="J8" s="26" t="str">
        <f>IF(F8="","",IF(G8="","",F8/G8))</f>
        <v/>
      </c>
      <c r="K8" s="24" t="str">
        <f>IF(C8="","",IF(F8="","",F8/C8*1000))</f>
        <v/>
      </c>
      <c r="L8" s="75" t="str">
        <f>IF(D8="","",IF(F8="","",F8/D8*1000))</f>
        <v/>
      </c>
      <c r="M8" s="76" t="str">
        <f>IF(C8="","",IF(G8="","",G8/C8*1000))</f>
        <v/>
      </c>
      <c r="N8" s="6"/>
      <c r="O8" s="6"/>
      <c r="P8" s="6"/>
    </row>
    <row r="9" spans="2:20" ht="16.5" thickBot="1" x14ac:dyDescent="0.3">
      <c r="B9" s="15">
        <v>44197</v>
      </c>
      <c r="C9" s="11">
        <f>IF(OMR!C9="","",OMR!C9)</f>
        <v>10100</v>
      </c>
      <c r="D9" s="12">
        <f>IF(OMR!D9="","",OMR!D9)</f>
        <v>20200</v>
      </c>
      <c r="E9" s="28" t="str">
        <f>IF(C9="","",IF(J9="","",C9*J9))</f>
        <v/>
      </c>
      <c r="F9" s="29" t="str">
        <f>C51</f>
        <v/>
      </c>
      <c r="G9" s="30" t="str">
        <f>IF(H9="","",H9*D51)</f>
        <v/>
      </c>
      <c r="H9" s="49" t="str">
        <f>IF(C51="","",AVERAGEIF(G39:G50,"Basse saison",E39:E50))</f>
        <v/>
      </c>
      <c r="I9" s="31">
        <f>IF(C9="","",IF(D9="","",D9/C9))</f>
        <v>2</v>
      </c>
      <c r="J9" s="31" t="str">
        <f t="shared" ref="J9" si="0">IF(F9="","",IF(G9="","",F9/G9))</f>
        <v/>
      </c>
      <c r="K9" s="29" t="str">
        <f>IF(C9="","",IF(F9="","",F9/C9*1000))</f>
        <v/>
      </c>
      <c r="L9" s="77" t="str">
        <f>IF(D9="","",IF(F9="","",F9/D9*1000))</f>
        <v/>
      </c>
      <c r="M9" s="78" t="str">
        <f>IF(C9="","",IF(G9="","",G9/C9*1000))</f>
        <v/>
      </c>
      <c r="O9" s="3"/>
      <c r="P9" s="3"/>
    </row>
    <row r="10" spans="2:20" ht="10.5" customHeight="1" thickBot="1" x14ac:dyDescent="0.3">
      <c r="N10" s="6"/>
      <c r="O10" s="6"/>
      <c r="P10" s="6"/>
    </row>
    <row r="11" spans="2:20" ht="15" customHeight="1" thickBot="1" x14ac:dyDescent="0.3">
      <c r="G11" s="68">
        <v>1.2</v>
      </c>
      <c r="H11" s="3" t="s">
        <v>37</v>
      </c>
      <c r="I11" s="8"/>
      <c r="J11" s="8"/>
      <c r="O11" s="3"/>
      <c r="P11" s="3"/>
    </row>
    <row r="12" spans="2:20" s="6" customFormat="1" ht="45.75" thickBot="1" x14ac:dyDescent="0.3">
      <c r="B12" s="19"/>
      <c r="C12" s="66" t="s">
        <v>63</v>
      </c>
      <c r="D12" s="16" t="s">
        <v>17</v>
      </c>
      <c r="E12" s="59" t="s">
        <v>64</v>
      </c>
      <c r="F12" s="59" t="s">
        <v>13</v>
      </c>
      <c r="G12" s="60" t="str">
        <f>"Basse saison (si &lt; "&amp;G11&amp;")"</f>
        <v>Basse saison (si &lt; 1,2)</v>
      </c>
      <c r="I12" s="8"/>
      <c r="J12" s="8"/>
    </row>
    <row r="13" spans="2:20" x14ac:dyDescent="0.25">
      <c r="B13" s="20">
        <v>43466</v>
      </c>
      <c r="C13" s="17"/>
      <c r="D13" s="37">
        <v>31</v>
      </c>
      <c r="E13" s="33" t="str">
        <f>IF(C13="","",C13/D13)</f>
        <v/>
      </c>
      <c r="F13" s="46" t="str">
        <f>IF(C13="","",E13/MIN($E$13:$E$24))</f>
        <v/>
      </c>
      <c r="G13" s="27" t="str">
        <f t="shared" ref="G13:G24" si="1">IF(F13&lt;=$G$11,"Basse saison","")</f>
        <v/>
      </c>
      <c r="I13" s="8"/>
      <c r="J13" s="8"/>
      <c r="O13" s="3"/>
      <c r="P13" s="3"/>
      <c r="Q13" s="3"/>
      <c r="S13" s="3"/>
      <c r="T13" s="3"/>
    </row>
    <row r="14" spans="2:20" x14ac:dyDescent="0.25">
      <c r="B14" s="21">
        <v>43497</v>
      </c>
      <c r="C14" s="18"/>
      <c r="D14" s="67">
        <v>28</v>
      </c>
      <c r="E14" s="25" t="str">
        <f t="shared" ref="E14:E24" si="2">IF(C14="","",C14/D14)</f>
        <v/>
      </c>
      <c r="F14" s="47" t="str">
        <f t="shared" ref="F14:F24" si="3">IF(C14="","",E14/MIN($E$13:$E$24))</f>
        <v/>
      </c>
      <c r="G14" s="27" t="str">
        <f t="shared" si="1"/>
        <v/>
      </c>
      <c r="I14" s="8"/>
      <c r="J14" s="8"/>
      <c r="O14" s="3"/>
      <c r="P14" s="3"/>
      <c r="Q14" s="3"/>
      <c r="S14" s="3"/>
      <c r="T14" s="3"/>
    </row>
    <row r="15" spans="2:20" x14ac:dyDescent="0.25">
      <c r="B15" s="21">
        <v>43525</v>
      </c>
      <c r="C15" s="18"/>
      <c r="D15" s="38">
        <v>31</v>
      </c>
      <c r="E15" s="25" t="str">
        <f t="shared" si="2"/>
        <v/>
      </c>
      <c r="F15" s="47" t="str">
        <f t="shared" si="3"/>
        <v/>
      </c>
      <c r="G15" s="27" t="str">
        <f t="shared" si="1"/>
        <v/>
      </c>
      <c r="I15" s="8"/>
      <c r="J15" s="8"/>
      <c r="O15" s="3"/>
      <c r="P15" s="3"/>
      <c r="Q15" s="3"/>
      <c r="S15" s="3"/>
      <c r="T15" s="3"/>
    </row>
    <row r="16" spans="2:20" x14ac:dyDescent="0.25">
      <c r="B16" s="21">
        <v>43556</v>
      </c>
      <c r="C16" s="18"/>
      <c r="D16" s="38">
        <v>30</v>
      </c>
      <c r="E16" s="25" t="str">
        <f t="shared" si="2"/>
        <v/>
      </c>
      <c r="F16" s="47" t="str">
        <f t="shared" si="3"/>
        <v/>
      </c>
      <c r="G16" s="27" t="str">
        <f t="shared" si="1"/>
        <v/>
      </c>
      <c r="I16" s="8"/>
      <c r="J16" s="8"/>
    </row>
    <row r="17" spans="2:39" x14ac:dyDescent="0.25">
      <c r="B17" s="21">
        <v>43586</v>
      </c>
      <c r="C17" s="18"/>
      <c r="D17" s="38">
        <v>31</v>
      </c>
      <c r="E17" s="25" t="str">
        <f t="shared" si="2"/>
        <v/>
      </c>
      <c r="F17" s="47" t="str">
        <f t="shared" si="3"/>
        <v/>
      </c>
      <c r="G17" s="27" t="str">
        <f t="shared" si="1"/>
        <v/>
      </c>
      <c r="I17" s="8"/>
      <c r="J17" s="8"/>
    </row>
    <row r="18" spans="2:39" x14ac:dyDescent="0.25">
      <c r="B18" s="21">
        <v>43617</v>
      </c>
      <c r="C18" s="18"/>
      <c r="D18" s="38">
        <v>30</v>
      </c>
      <c r="E18" s="25" t="str">
        <f t="shared" si="2"/>
        <v/>
      </c>
      <c r="F18" s="47" t="str">
        <f t="shared" si="3"/>
        <v/>
      </c>
      <c r="G18" s="27" t="str">
        <f t="shared" si="1"/>
        <v/>
      </c>
      <c r="I18" s="8"/>
      <c r="J18" s="8"/>
    </row>
    <row r="19" spans="2:39" x14ac:dyDescent="0.25">
      <c r="B19" s="21">
        <v>43647</v>
      </c>
      <c r="C19" s="18"/>
      <c r="D19" s="38">
        <v>31</v>
      </c>
      <c r="E19" s="25" t="str">
        <f t="shared" si="2"/>
        <v/>
      </c>
      <c r="F19" s="47" t="str">
        <f t="shared" si="3"/>
        <v/>
      </c>
      <c r="G19" s="27" t="str">
        <f t="shared" si="1"/>
        <v/>
      </c>
      <c r="I19" s="8"/>
      <c r="J19" s="8"/>
    </row>
    <row r="20" spans="2:39" x14ac:dyDescent="0.25">
      <c r="B20" s="21">
        <v>43678</v>
      </c>
      <c r="C20" s="18"/>
      <c r="D20" s="38">
        <v>31</v>
      </c>
      <c r="E20" s="25" t="str">
        <f t="shared" si="2"/>
        <v/>
      </c>
      <c r="F20" s="47" t="str">
        <f>IF(C20="","",E20/MIN($E$13:$E$24))</f>
        <v/>
      </c>
      <c r="G20" s="27" t="str">
        <f t="shared" si="1"/>
        <v/>
      </c>
      <c r="I20" s="8"/>
      <c r="J20" s="8"/>
    </row>
    <row r="21" spans="2:39" x14ac:dyDescent="0.25">
      <c r="B21" s="21">
        <v>43709</v>
      </c>
      <c r="C21" s="18"/>
      <c r="D21" s="38">
        <v>30</v>
      </c>
      <c r="E21" s="25" t="str">
        <f t="shared" si="2"/>
        <v/>
      </c>
      <c r="F21" s="47" t="str">
        <f t="shared" si="3"/>
        <v/>
      </c>
      <c r="G21" s="27" t="str">
        <f t="shared" si="1"/>
        <v/>
      </c>
      <c r="I21" s="8"/>
      <c r="J21" s="8"/>
    </row>
    <row r="22" spans="2:39" x14ac:dyDescent="0.25">
      <c r="B22" s="21">
        <v>43739</v>
      </c>
      <c r="C22" s="18"/>
      <c r="D22" s="38">
        <v>31</v>
      </c>
      <c r="E22" s="25" t="str">
        <f t="shared" si="2"/>
        <v/>
      </c>
      <c r="F22" s="47" t="str">
        <f t="shared" si="3"/>
        <v/>
      </c>
      <c r="G22" s="27" t="str">
        <f t="shared" si="1"/>
        <v/>
      </c>
      <c r="I22" s="8"/>
      <c r="J22" s="8"/>
    </row>
    <row r="23" spans="2:39" x14ac:dyDescent="0.25">
      <c r="B23" s="21">
        <v>43770</v>
      </c>
      <c r="C23" s="18"/>
      <c r="D23" s="38">
        <v>30</v>
      </c>
      <c r="E23" s="25" t="str">
        <f t="shared" si="2"/>
        <v/>
      </c>
      <c r="F23" s="47" t="str">
        <f t="shared" si="3"/>
        <v/>
      </c>
      <c r="G23" s="27" t="str">
        <f t="shared" si="1"/>
        <v/>
      </c>
      <c r="I23" s="8"/>
      <c r="J23" s="8"/>
    </row>
    <row r="24" spans="2:39" x14ac:dyDescent="0.25">
      <c r="B24" s="21">
        <v>43800</v>
      </c>
      <c r="C24" s="18"/>
      <c r="D24" s="38">
        <v>31</v>
      </c>
      <c r="E24" s="25" t="str">
        <f t="shared" si="2"/>
        <v/>
      </c>
      <c r="F24" s="47" t="str">
        <f t="shared" si="3"/>
        <v/>
      </c>
      <c r="G24" s="27" t="str">
        <f t="shared" si="1"/>
        <v/>
      </c>
      <c r="I24" s="8"/>
      <c r="J24" s="8"/>
    </row>
    <row r="25" spans="2:39" s="7" customFormat="1" ht="15.75" thickBot="1" x14ac:dyDescent="0.3">
      <c r="B25" s="22" t="s">
        <v>14</v>
      </c>
      <c r="C25" s="40" t="str">
        <f>IF(SUM(C13:C24)=0,"",SUM(C13:C24))</f>
        <v/>
      </c>
      <c r="D25" s="39">
        <f>SUM(D13:D24)</f>
        <v>365</v>
      </c>
      <c r="E25" s="35" t="str">
        <f>IF(C25="","",C25/D25)</f>
        <v/>
      </c>
      <c r="F25" s="35"/>
      <c r="G25" s="32"/>
      <c r="I25" s="8"/>
      <c r="J25" s="8"/>
      <c r="O25" s="1"/>
      <c r="P25" s="1"/>
      <c r="Q25" s="1"/>
      <c r="S25" s="1"/>
      <c r="T25" s="1"/>
      <c r="AL25" s="1"/>
      <c r="AM25" s="1"/>
    </row>
    <row r="26" spans="2:39" x14ac:dyDescent="0.25">
      <c r="B26" s="20">
        <v>43831</v>
      </c>
      <c r="C26" s="17"/>
      <c r="D26" s="37">
        <v>31</v>
      </c>
      <c r="E26" s="33" t="str">
        <f>IF(C26="","",C26/D26)</f>
        <v/>
      </c>
      <c r="F26" s="46" t="str">
        <f>IF(C26="","",E26/MIN($E$26:$E$37))</f>
        <v/>
      </c>
      <c r="G26" s="34" t="str">
        <f t="shared" ref="G26:G37" si="4">IF(F26&lt;=$G$11,"Basse saison","")</f>
        <v/>
      </c>
      <c r="I26" s="8"/>
      <c r="J26" s="8"/>
    </row>
    <row r="27" spans="2:39" x14ac:dyDescent="0.25">
      <c r="B27" s="21">
        <v>43862</v>
      </c>
      <c r="C27" s="18"/>
      <c r="D27" s="67">
        <v>29</v>
      </c>
      <c r="E27" s="25" t="str">
        <f t="shared" ref="E27:E37" si="5">IF(C27="","",C27/D27)</f>
        <v/>
      </c>
      <c r="F27" s="47" t="str">
        <f t="shared" ref="F27:F37" si="6">IF(C27="","",E27/MIN($E$26:$E$37))</f>
        <v/>
      </c>
      <c r="G27" s="27" t="str">
        <f t="shared" si="4"/>
        <v/>
      </c>
      <c r="I27" s="8"/>
      <c r="J27" s="8"/>
    </row>
    <row r="28" spans="2:39" x14ac:dyDescent="0.25">
      <c r="B28" s="21">
        <v>43891</v>
      </c>
      <c r="C28" s="18"/>
      <c r="D28" s="38">
        <v>31</v>
      </c>
      <c r="E28" s="25" t="str">
        <f t="shared" si="5"/>
        <v/>
      </c>
      <c r="F28" s="47" t="str">
        <f t="shared" si="6"/>
        <v/>
      </c>
      <c r="G28" s="27" t="str">
        <f t="shared" si="4"/>
        <v/>
      </c>
      <c r="I28" s="8"/>
      <c r="J28" s="8"/>
    </row>
    <row r="29" spans="2:39" x14ac:dyDescent="0.25">
      <c r="B29" s="21">
        <v>43922</v>
      </c>
      <c r="C29" s="18"/>
      <c r="D29" s="38">
        <v>30</v>
      </c>
      <c r="E29" s="25" t="str">
        <f t="shared" si="5"/>
        <v/>
      </c>
      <c r="F29" s="47" t="str">
        <f t="shared" si="6"/>
        <v/>
      </c>
      <c r="G29" s="27" t="str">
        <f t="shared" si="4"/>
        <v/>
      </c>
      <c r="I29" s="8"/>
      <c r="J29" s="8"/>
    </row>
    <row r="30" spans="2:39" x14ac:dyDescent="0.25">
      <c r="B30" s="21">
        <v>43952</v>
      </c>
      <c r="C30" s="18"/>
      <c r="D30" s="38">
        <v>31</v>
      </c>
      <c r="E30" s="25" t="str">
        <f t="shared" si="5"/>
        <v/>
      </c>
      <c r="F30" s="47" t="str">
        <f t="shared" si="6"/>
        <v/>
      </c>
      <c r="G30" s="27" t="str">
        <f t="shared" si="4"/>
        <v/>
      </c>
      <c r="I30" s="8"/>
      <c r="J30" s="8"/>
    </row>
    <row r="31" spans="2:39" x14ac:dyDescent="0.25">
      <c r="B31" s="21">
        <v>43983</v>
      </c>
      <c r="C31" s="18"/>
      <c r="D31" s="38">
        <v>30</v>
      </c>
      <c r="E31" s="25" t="str">
        <f t="shared" si="5"/>
        <v/>
      </c>
      <c r="F31" s="47" t="str">
        <f>IF(C31="","",E31/MIN($E$26:$E$37))</f>
        <v/>
      </c>
      <c r="G31" s="27" t="str">
        <f t="shared" si="4"/>
        <v/>
      </c>
      <c r="I31" s="8"/>
      <c r="J31" s="8"/>
    </row>
    <row r="32" spans="2:39" x14ac:dyDescent="0.25">
      <c r="B32" s="21">
        <v>44013</v>
      </c>
      <c r="C32" s="18"/>
      <c r="D32" s="38">
        <v>31</v>
      </c>
      <c r="E32" s="25" t="str">
        <f t="shared" si="5"/>
        <v/>
      </c>
      <c r="F32" s="47" t="str">
        <f t="shared" si="6"/>
        <v/>
      </c>
      <c r="G32" s="27" t="str">
        <f t="shared" si="4"/>
        <v/>
      </c>
      <c r="I32" s="8"/>
      <c r="J32" s="8"/>
    </row>
    <row r="33" spans="2:39" x14ac:dyDescent="0.25">
      <c r="B33" s="21">
        <v>44044</v>
      </c>
      <c r="C33" s="18"/>
      <c r="D33" s="38">
        <v>31</v>
      </c>
      <c r="E33" s="25" t="str">
        <f t="shared" si="5"/>
        <v/>
      </c>
      <c r="F33" s="47" t="str">
        <f t="shared" si="6"/>
        <v/>
      </c>
      <c r="G33" s="27" t="str">
        <f t="shared" si="4"/>
        <v/>
      </c>
      <c r="I33" s="8"/>
      <c r="J33" s="8"/>
    </row>
    <row r="34" spans="2:39" x14ac:dyDescent="0.25">
      <c r="B34" s="21">
        <v>44075</v>
      </c>
      <c r="C34" s="18"/>
      <c r="D34" s="38">
        <v>30</v>
      </c>
      <c r="E34" s="25" t="str">
        <f t="shared" si="5"/>
        <v/>
      </c>
      <c r="F34" s="47" t="str">
        <f t="shared" si="6"/>
        <v/>
      </c>
      <c r="G34" s="27" t="str">
        <f t="shared" si="4"/>
        <v/>
      </c>
      <c r="I34" s="8"/>
      <c r="J34" s="8"/>
    </row>
    <row r="35" spans="2:39" x14ac:dyDescent="0.25">
      <c r="B35" s="21">
        <v>44105</v>
      </c>
      <c r="C35" s="18"/>
      <c r="D35" s="38">
        <v>31</v>
      </c>
      <c r="E35" s="25" t="str">
        <f t="shared" si="5"/>
        <v/>
      </c>
      <c r="F35" s="47" t="str">
        <f t="shared" si="6"/>
        <v/>
      </c>
      <c r="G35" s="27" t="str">
        <f t="shared" si="4"/>
        <v/>
      </c>
      <c r="I35" s="8"/>
      <c r="J35" s="8"/>
    </row>
    <row r="36" spans="2:39" x14ac:dyDescent="0.25">
      <c r="B36" s="21">
        <v>44136</v>
      </c>
      <c r="C36" s="18"/>
      <c r="D36" s="38">
        <v>30</v>
      </c>
      <c r="E36" s="25" t="str">
        <f t="shared" si="5"/>
        <v/>
      </c>
      <c r="F36" s="47" t="str">
        <f t="shared" si="6"/>
        <v/>
      </c>
      <c r="G36" s="27" t="str">
        <f t="shared" si="4"/>
        <v/>
      </c>
      <c r="I36" s="8"/>
      <c r="J36" s="8"/>
    </row>
    <row r="37" spans="2:39" x14ac:dyDescent="0.25">
      <c r="B37" s="21">
        <v>44166</v>
      </c>
      <c r="C37" s="18"/>
      <c r="D37" s="38">
        <v>31</v>
      </c>
      <c r="E37" s="25" t="str">
        <f t="shared" si="5"/>
        <v/>
      </c>
      <c r="F37" s="47" t="str">
        <f t="shared" si="6"/>
        <v/>
      </c>
      <c r="G37" s="27" t="str">
        <f t="shared" si="4"/>
        <v/>
      </c>
      <c r="I37" s="8"/>
      <c r="J37" s="8"/>
    </row>
    <row r="38" spans="2:39" s="7" customFormat="1" ht="15.75" thickBot="1" x14ac:dyDescent="0.3">
      <c r="B38" s="22" t="s">
        <v>15</v>
      </c>
      <c r="C38" s="40" t="str">
        <f>IF(SUM(C26:C37)=0,"",SUM(C26:C37))</f>
        <v/>
      </c>
      <c r="D38" s="39">
        <f>SUM(D26:D37)</f>
        <v>366</v>
      </c>
      <c r="E38" s="35" t="str">
        <f>IF(C38="","",C38/D38)</f>
        <v/>
      </c>
      <c r="F38" s="35"/>
      <c r="G38" s="36"/>
      <c r="I38" s="2"/>
      <c r="J38" s="2"/>
      <c r="O38" s="1"/>
      <c r="P38" s="1"/>
      <c r="Q38" s="1"/>
      <c r="S38" s="1"/>
      <c r="T38" s="1"/>
      <c r="AL38" s="1"/>
      <c r="AM38" s="1"/>
    </row>
    <row r="39" spans="2:39" x14ac:dyDescent="0.25">
      <c r="B39" s="20">
        <v>44197</v>
      </c>
      <c r="C39" s="17"/>
      <c r="D39" s="37">
        <v>31</v>
      </c>
      <c r="E39" s="33" t="str">
        <f>IF(C39="","",C39/D39)</f>
        <v/>
      </c>
      <c r="F39" s="46" t="str">
        <f>IF(C39="","",E39/MIN($E$39:$E$50))</f>
        <v/>
      </c>
      <c r="G39" s="34" t="str">
        <f>IF(F39&lt;=$G$11,"Basse saison","")</f>
        <v/>
      </c>
      <c r="I39" s="8"/>
      <c r="J39" s="8"/>
    </row>
    <row r="40" spans="2:39" x14ac:dyDescent="0.25">
      <c r="B40" s="21">
        <v>44228</v>
      </c>
      <c r="C40" s="18"/>
      <c r="D40" s="67">
        <v>28</v>
      </c>
      <c r="E40" s="25" t="str">
        <f t="shared" ref="E40:E51" si="7">IF(C40="","",C40/D40)</f>
        <v/>
      </c>
      <c r="F40" s="47" t="str">
        <f>IF(C40="","",E40/MIN($E$39:$E$50))</f>
        <v/>
      </c>
      <c r="G40" s="27" t="str">
        <f t="shared" ref="G40:G50" si="8">IF(F40&lt;=$G$11,"Basse saison","")</f>
        <v/>
      </c>
      <c r="I40" s="8"/>
      <c r="J40" s="8"/>
    </row>
    <row r="41" spans="2:39" x14ac:dyDescent="0.25">
      <c r="B41" s="21">
        <v>44256</v>
      </c>
      <c r="C41" s="18"/>
      <c r="D41" s="38">
        <v>31</v>
      </c>
      <c r="E41" s="25" t="str">
        <f t="shared" si="7"/>
        <v/>
      </c>
      <c r="F41" s="47" t="str">
        <f t="shared" ref="F41:F50" si="9">IF(C41="","",E41/MIN($E$39:$E$50))</f>
        <v/>
      </c>
      <c r="G41" s="27" t="str">
        <f t="shared" si="8"/>
        <v/>
      </c>
      <c r="I41" s="8"/>
      <c r="J41" s="8"/>
    </row>
    <row r="42" spans="2:39" x14ac:dyDescent="0.25">
      <c r="B42" s="21">
        <v>44287</v>
      </c>
      <c r="C42" s="18"/>
      <c r="D42" s="38">
        <v>30</v>
      </c>
      <c r="E42" s="25" t="str">
        <f t="shared" si="7"/>
        <v/>
      </c>
      <c r="F42" s="47" t="str">
        <f t="shared" si="9"/>
        <v/>
      </c>
      <c r="G42" s="27" t="str">
        <f t="shared" si="8"/>
        <v/>
      </c>
      <c r="I42" s="8"/>
      <c r="J42" s="8"/>
    </row>
    <row r="43" spans="2:39" x14ac:dyDescent="0.25">
      <c r="B43" s="21">
        <v>44317</v>
      </c>
      <c r="C43" s="18"/>
      <c r="D43" s="38">
        <v>31</v>
      </c>
      <c r="E43" s="25" t="str">
        <f t="shared" si="7"/>
        <v/>
      </c>
      <c r="F43" s="47" t="str">
        <f t="shared" si="9"/>
        <v/>
      </c>
      <c r="G43" s="27" t="str">
        <f t="shared" si="8"/>
        <v/>
      </c>
      <c r="I43" s="8"/>
      <c r="J43" s="8"/>
    </row>
    <row r="44" spans="2:39" x14ac:dyDescent="0.25">
      <c r="B44" s="21">
        <v>44348</v>
      </c>
      <c r="C44" s="18"/>
      <c r="D44" s="38">
        <v>30</v>
      </c>
      <c r="E44" s="25" t="str">
        <f t="shared" si="7"/>
        <v/>
      </c>
      <c r="F44" s="47" t="str">
        <f t="shared" si="9"/>
        <v/>
      </c>
      <c r="G44" s="27" t="str">
        <f t="shared" si="8"/>
        <v/>
      </c>
      <c r="I44" s="8"/>
      <c r="J44" s="8"/>
    </row>
    <row r="45" spans="2:39" x14ac:dyDescent="0.25">
      <c r="B45" s="21">
        <v>44378</v>
      </c>
      <c r="C45" s="18"/>
      <c r="D45" s="38">
        <v>31</v>
      </c>
      <c r="E45" s="25" t="str">
        <f t="shared" si="7"/>
        <v/>
      </c>
      <c r="F45" s="47" t="str">
        <f t="shared" si="9"/>
        <v/>
      </c>
      <c r="G45" s="27" t="str">
        <f t="shared" si="8"/>
        <v/>
      </c>
      <c r="I45" s="8"/>
      <c r="J45" s="8"/>
    </row>
    <row r="46" spans="2:39" x14ac:dyDescent="0.25">
      <c r="B46" s="21">
        <v>44409</v>
      </c>
      <c r="C46" s="18"/>
      <c r="D46" s="38">
        <v>31</v>
      </c>
      <c r="E46" s="25" t="str">
        <f t="shared" si="7"/>
        <v/>
      </c>
      <c r="F46" s="47" t="str">
        <f t="shared" si="9"/>
        <v/>
      </c>
      <c r="G46" s="27" t="str">
        <f t="shared" si="8"/>
        <v/>
      </c>
      <c r="I46" s="8"/>
      <c r="J46" s="8"/>
    </row>
    <row r="47" spans="2:39" x14ac:dyDescent="0.25">
      <c r="B47" s="21">
        <v>44440</v>
      </c>
      <c r="C47" s="18"/>
      <c r="D47" s="38">
        <v>30</v>
      </c>
      <c r="E47" s="25" t="str">
        <f t="shared" si="7"/>
        <v/>
      </c>
      <c r="F47" s="47" t="str">
        <f>IF(C47="","",E47/MIN($E$39:$E$50))</f>
        <v/>
      </c>
      <c r="G47" s="27" t="str">
        <f t="shared" si="8"/>
        <v/>
      </c>
      <c r="I47" s="8"/>
      <c r="J47" s="8"/>
    </row>
    <row r="48" spans="2:39" x14ac:dyDescent="0.25">
      <c r="B48" s="21">
        <v>44470</v>
      </c>
      <c r="C48" s="18"/>
      <c r="D48" s="38">
        <v>31</v>
      </c>
      <c r="E48" s="25" t="str">
        <f t="shared" si="7"/>
        <v/>
      </c>
      <c r="F48" s="47" t="str">
        <f t="shared" si="9"/>
        <v/>
      </c>
      <c r="G48" s="27" t="str">
        <f t="shared" si="8"/>
        <v/>
      </c>
      <c r="I48" s="8"/>
      <c r="J48" s="8"/>
    </row>
    <row r="49" spans="2:39" x14ac:dyDescent="0.25">
      <c r="B49" s="21">
        <v>44501</v>
      </c>
      <c r="C49" s="18"/>
      <c r="D49" s="38">
        <v>30</v>
      </c>
      <c r="E49" s="25" t="str">
        <f t="shared" si="7"/>
        <v/>
      </c>
      <c r="F49" s="47" t="str">
        <f t="shared" si="9"/>
        <v/>
      </c>
      <c r="G49" s="27" t="str">
        <f t="shared" si="8"/>
        <v/>
      </c>
      <c r="I49" s="8"/>
      <c r="J49" s="8"/>
    </row>
    <row r="50" spans="2:39" x14ac:dyDescent="0.25">
      <c r="B50" s="21">
        <v>44531</v>
      </c>
      <c r="C50" s="18"/>
      <c r="D50" s="38">
        <v>31</v>
      </c>
      <c r="E50" s="25" t="str">
        <f t="shared" si="7"/>
        <v/>
      </c>
      <c r="F50" s="47" t="str">
        <f t="shared" si="9"/>
        <v/>
      </c>
      <c r="G50" s="27" t="str">
        <f t="shared" si="8"/>
        <v/>
      </c>
      <c r="I50" s="8"/>
      <c r="J50" s="8"/>
    </row>
    <row r="51" spans="2:39" s="7" customFormat="1" ht="15.75" thickBot="1" x14ac:dyDescent="0.3">
      <c r="B51" s="22" t="s">
        <v>16</v>
      </c>
      <c r="C51" s="40" t="str">
        <f>IF(SUM(C39:C50)=0,"",SUM(C39:C50))</f>
        <v/>
      </c>
      <c r="D51" s="39">
        <f>SUM(D39:D50)</f>
        <v>365</v>
      </c>
      <c r="E51" s="35" t="str">
        <f t="shared" si="7"/>
        <v/>
      </c>
      <c r="F51" s="35"/>
      <c r="G51" s="32"/>
      <c r="I51" s="2"/>
      <c r="J51" s="2"/>
      <c r="O51" s="1"/>
      <c r="P51" s="1"/>
      <c r="Q51" s="1"/>
      <c r="S51" s="1"/>
      <c r="T51" s="1"/>
      <c r="AL51" s="1"/>
      <c r="AM51" s="1"/>
    </row>
    <row r="53" spans="2:39" x14ac:dyDescent="0.25">
      <c r="B53" s="3" t="s">
        <v>0</v>
      </c>
    </row>
    <row r="54" spans="2:39" x14ac:dyDescent="0.25">
      <c r="B54" s="3" t="s">
        <v>1</v>
      </c>
    </row>
    <row r="55" spans="2:39" x14ac:dyDescent="0.25">
      <c r="B55" s="3" t="s">
        <v>2</v>
      </c>
    </row>
    <row r="56" spans="2:39" x14ac:dyDescent="0.25">
      <c r="B56" s="3" t="s">
        <v>3</v>
      </c>
    </row>
    <row r="57" spans="2:39" x14ac:dyDescent="0.25">
      <c r="B57" s="3" t="s">
        <v>4</v>
      </c>
    </row>
    <row r="58" spans="2:39" x14ac:dyDescent="0.25">
      <c r="B58" s="3" t="s">
        <v>5</v>
      </c>
    </row>
    <row r="59" spans="2:39" x14ac:dyDescent="0.25">
      <c r="B59" s="3" t="s">
        <v>6</v>
      </c>
    </row>
    <row r="60" spans="2:39" x14ac:dyDescent="0.25">
      <c r="B60" s="3" t="s">
        <v>7</v>
      </c>
    </row>
    <row r="61" spans="2:39" x14ac:dyDescent="0.25">
      <c r="B61" s="3" t="s">
        <v>8</v>
      </c>
    </row>
    <row r="62" spans="2:39" x14ac:dyDescent="0.25">
      <c r="B62" s="3" t="s">
        <v>9</v>
      </c>
    </row>
    <row r="63" spans="2:39" x14ac:dyDescent="0.25">
      <c r="B63" s="3" t="s">
        <v>10</v>
      </c>
    </row>
    <row r="64" spans="2:39" x14ac:dyDescent="0.25">
      <c r="B64" s="3" t="s">
        <v>11</v>
      </c>
    </row>
    <row r="68" spans="2:2" x14ac:dyDescent="0.25">
      <c r="B68" s="43" t="s">
        <v>35</v>
      </c>
    </row>
  </sheetData>
  <mergeCells count="3">
    <mergeCell ref="B1:D4"/>
    <mergeCell ref="F2:I3"/>
    <mergeCell ref="F4:I4"/>
  </mergeCells>
  <pageMargins left="0.7" right="0.7" top="0.75" bottom="0.75" header="0.3" footer="0.3"/>
  <pageSetup paperSize="8" scale="6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68"/>
  <sheetViews>
    <sheetView zoomScaleNormal="100" workbookViewId="0">
      <selection activeCell="F25" sqref="F25"/>
    </sheetView>
  </sheetViews>
  <sheetFormatPr baseColWidth="10" defaultColWidth="11.42578125" defaultRowHeight="15" x14ac:dyDescent="0.25"/>
  <cols>
    <col min="1" max="1" width="3.7109375" style="3" customWidth="1"/>
    <col min="2" max="2" width="15.140625" style="3" bestFit="1" customWidth="1"/>
    <col min="3" max="3" width="11" style="3" customWidth="1"/>
    <col min="4" max="4" width="11.28515625" style="3" customWidth="1"/>
    <col min="5" max="5" width="11.140625" style="3" customWidth="1"/>
    <col min="6" max="7" width="12.7109375" style="3" customWidth="1"/>
    <col min="8" max="8" width="12.42578125" style="3" customWidth="1"/>
    <col min="9" max="9" width="11.5703125" style="3" bestFit="1" customWidth="1"/>
    <col min="10" max="10" width="12.5703125" style="3" customWidth="1"/>
    <col min="11" max="11" width="10.7109375" style="3" customWidth="1"/>
    <col min="12" max="12" width="9.5703125" style="3" customWidth="1"/>
    <col min="13" max="14" width="11.5703125" style="3" customWidth="1"/>
    <col min="15" max="16" width="10.7109375" style="4" customWidth="1"/>
    <col min="17" max="17" width="11.85546875" style="4" customWidth="1"/>
    <col min="18" max="18" width="11.140625" style="3" customWidth="1"/>
    <col min="19" max="19" width="12.7109375" style="4" customWidth="1"/>
    <col min="20" max="20" width="12" style="4" customWidth="1"/>
    <col min="21" max="21" width="14.5703125" style="3" customWidth="1"/>
    <col min="22" max="22" width="10" style="3" customWidth="1"/>
    <col min="23" max="37" width="11.42578125" style="3" customWidth="1"/>
    <col min="38" max="38" width="11.7109375" style="4" customWidth="1"/>
    <col min="39" max="39" width="12" style="4" customWidth="1"/>
    <col min="40" max="16384" width="11.42578125" style="3"/>
  </cols>
  <sheetData>
    <row r="1" spans="2:20" ht="15.75" x14ac:dyDescent="0.25">
      <c r="B1" s="103" t="s">
        <v>24</v>
      </c>
      <c r="C1" s="103"/>
      <c r="D1" s="103"/>
      <c r="F1" s="63" t="s">
        <v>36</v>
      </c>
      <c r="G1" s="51"/>
      <c r="H1" s="51"/>
      <c r="I1" s="51"/>
      <c r="J1" s="51"/>
      <c r="K1" s="51"/>
      <c r="L1" s="51"/>
      <c r="M1" s="51"/>
      <c r="N1" s="52"/>
      <c r="O1" s="52"/>
      <c r="P1" s="51"/>
    </row>
    <row r="2" spans="2:20" ht="15" customHeight="1" x14ac:dyDescent="0.25">
      <c r="B2" s="103"/>
      <c r="C2" s="103"/>
      <c r="D2" s="103"/>
      <c r="F2" s="104" t="s">
        <v>62</v>
      </c>
      <c r="G2" s="104"/>
      <c r="H2" s="104"/>
      <c r="I2" s="104"/>
      <c r="J2" s="53" t="s">
        <v>52</v>
      </c>
      <c r="K2" s="53"/>
      <c r="L2" s="53"/>
      <c r="M2" s="53"/>
      <c r="N2" s="53"/>
      <c r="O2" s="53"/>
      <c r="P2" s="54"/>
    </row>
    <row r="3" spans="2:20" x14ac:dyDescent="0.25">
      <c r="B3" s="103"/>
      <c r="C3" s="103"/>
      <c r="D3" s="103"/>
      <c r="F3" s="104"/>
      <c r="G3" s="104"/>
      <c r="H3" s="104"/>
      <c r="I3" s="104"/>
      <c r="J3" s="55" t="s">
        <v>51</v>
      </c>
      <c r="K3" s="55"/>
      <c r="L3" s="55"/>
      <c r="M3" s="55"/>
      <c r="N3" s="55"/>
      <c r="O3" s="55"/>
      <c r="P3" s="61"/>
    </row>
    <row r="4" spans="2:20" ht="15.75" x14ac:dyDescent="0.25">
      <c r="B4" s="103"/>
      <c r="C4" s="103"/>
      <c r="D4" s="103"/>
      <c r="F4" s="105" t="s">
        <v>54</v>
      </c>
      <c r="G4" s="105"/>
      <c r="H4" s="105"/>
      <c r="I4" s="105"/>
      <c r="J4" s="56" t="s">
        <v>53</v>
      </c>
      <c r="K4" s="56"/>
      <c r="L4" s="56"/>
      <c r="M4" s="56"/>
      <c r="N4" s="56"/>
      <c r="O4" s="56"/>
      <c r="P4" s="62"/>
    </row>
    <row r="5" spans="2:20" ht="7.5" customHeight="1" thickBot="1" x14ac:dyDescent="0.3"/>
    <row r="6" spans="2:20" ht="63.75" thickBot="1" x14ac:dyDescent="0.3">
      <c r="C6" s="50" t="s">
        <v>19</v>
      </c>
      <c r="D6" s="65" t="s">
        <v>20</v>
      </c>
      <c r="E6" s="58" t="s">
        <v>22</v>
      </c>
      <c r="F6" s="9" t="str">
        <f>"Tonnage annuel collecté de "&amp;F4</f>
        <v>Tonnage annuel collecté de Verre</v>
      </c>
      <c r="G6" s="57" t="s">
        <v>57</v>
      </c>
      <c r="H6" s="58" t="s">
        <v>58</v>
      </c>
      <c r="I6" s="65" t="s">
        <v>25</v>
      </c>
      <c r="J6" s="57" t="s">
        <v>12</v>
      </c>
      <c r="K6" s="50" t="s">
        <v>59</v>
      </c>
      <c r="L6" s="69" t="s">
        <v>60</v>
      </c>
      <c r="M6" s="70" t="s">
        <v>61</v>
      </c>
      <c r="N6" s="6"/>
      <c r="O6" s="6"/>
      <c r="P6" s="6"/>
      <c r="S6" s="3"/>
      <c r="T6" s="3"/>
    </row>
    <row r="7" spans="2:20" ht="15.75" x14ac:dyDescent="0.25">
      <c r="B7" s="13">
        <v>43466</v>
      </c>
      <c r="C7" s="10">
        <f>IF(OMR!C7="","",OMR!C7)</f>
        <v>9674</v>
      </c>
      <c r="D7" s="5">
        <f>IF(OMR!D7="","",OMR!D7)</f>
        <v>19569</v>
      </c>
      <c r="E7" s="23" t="str">
        <f>IF(C7="","",IF(J7="","",C7*J7))</f>
        <v/>
      </c>
      <c r="F7" s="24" t="str">
        <f>C25</f>
        <v/>
      </c>
      <c r="G7" s="25" t="str">
        <f>IF(H7="","",H7*D25)</f>
        <v/>
      </c>
      <c r="H7" s="48" t="str">
        <f>IF(C25="","",AVERAGEIF(G13:G24,"Basse saison",E13:E24))</f>
        <v/>
      </c>
      <c r="I7" s="26">
        <f>IF(C7="","",IF(D7="","",D7/C7))</f>
        <v>2.0228447384742609</v>
      </c>
      <c r="J7" s="26" t="str">
        <f>IF(F7="","",IF(G7="","",F7/G7))</f>
        <v/>
      </c>
      <c r="K7" s="24" t="str">
        <f>IF(C7="","",IF(F7="","",F7/C7*1000))</f>
        <v/>
      </c>
      <c r="L7" s="75" t="str">
        <f>IF(D7="","",IF(F7="","",F7/D7*1000))</f>
        <v/>
      </c>
      <c r="M7" s="76" t="str">
        <f>IF(C7="","",IF(G7="","",G7/C7*1000))</f>
        <v/>
      </c>
      <c r="O7" s="3"/>
      <c r="P7" s="3"/>
    </row>
    <row r="8" spans="2:20" ht="15.75" x14ac:dyDescent="0.25">
      <c r="B8" s="14">
        <v>43831</v>
      </c>
      <c r="C8" s="10">
        <f>IF(OMR!C8="","",OMR!C8)</f>
        <v>10000</v>
      </c>
      <c r="D8" s="5">
        <f>IF(OMR!D8="","",OMR!D8)</f>
        <v>20000</v>
      </c>
      <c r="E8" s="23" t="str">
        <f>IF(C8="","",IF(J8="","",C8*J8))</f>
        <v/>
      </c>
      <c r="F8" s="24" t="str">
        <f>C38</f>
        <v/>
      </c>
      <c r="G8" s="25" t="str">
        <f>IF(H8="","",H8*D38)</f>
        <v/>
      </c>
      <c r="H8" s="48" t="str">
        <f>IF(C38="","",AVERAGEIF(G26:G37,"Basse saison",E26:E37))</f>
        <v/>
      </c>
      <c r="I8" s="26">
        <f>IF(C8="","",IF(D8="","",D8/C8))</f>
        <v>2</v>
      </c>
      <c r="J8" s="26" t="str">
        <f>IF(F8="","",IF(G8="","",F8/G8))</f>
        <v/>
      </c>
      <c r="K8" s="24" t="str">
        <f>IF(C8="","",IF(F8="","",F8/C8*1000))</f>
        <v/>
      </c>
      <c r="L8" s="75" t="str">
        <f>IF(D8="","",IF(F8="","",F8/D8*1000))</f>
        <v/>
      </c>
      <c r="M8" s="76" t="str">
        <f>IF(C8="","",IF(G8="","",G8/C8*1000))</f>
        <v/>
      </c>
      <c r="N8" s="6"/>
      <c r="O8" s="6"/>
      <c r="P8" s="6"/>
    </row>
    <row r="9" spans="2:20" ht="16.5" thickBot="1" x14ac:dyDescent="0.3">
      <c r="B9" s="15">
        <v>44197</v>
      </c>
      <c r="C9" s="11">
        <f>IF(OMR!C9="","",OMR!C9)</f>
        <v>10100</v>
      </c>
      <c r="D9" s="12">
        <f>IF(OMR!D9="","",OMR!D9)</f>
        <v>20200</v>
      </c>
      <c r="E9" s="28" t="str">
        <f>IF(C9="","",IF(J9="","",C9*J9))</f>
        <v/>
      </c>
      <c r="F9" s="29" t="str">
        <f>C51</f>
        <v/>
      </c>
      <c r="G9" s="30" t="str">
        <f>IF(H9="","",H9*D51)</f>
        <v/>
      </c>
      <c r="H9" s="49" t="str">
        <f>IF(C51="","",AVERAGEIF(G39:G50,"Basse saison",E39:E50))</f>
        <v/>
      </c>
      <c r="I9" s="31">
        <f>IF(C9="","",IF(D9="","",D9/C9))</f>
        <v>2</v>
      </c>
      <c r="J9" s="31" t="str">
        <f t="shared" ref="J9" si="0">IF(F9="","",IF(G9="","",F9/G9))</f>
        <v/>
      </c>
      <c r="K9" s="29" t="str">
        <f>IF(C9="","",IF(F9="","",F9/C9*1000))</f>
        <v/>
      </c>
      <c r="L9" s="77" t="str">
        <f>IF(D9="","",IF(F9="","",F9/D9*1000))</f>
        <v/>
      </c>
      <c r="M9" s="78" t="str">
        <f>IF(C9="","",IF(G9="","",G9/C9*1000))</f>
        <v/>
      </c>
      <c r="O9" s="3"/>
      <c r="P9" s="3"/>
    </row>
    <row r="10" spans="2:20" ht="10.5" customHeight="1" thickBot="1" x14ac:dyDescent="0.3">
      <c r="N10" s="6"/>
      <c r="O10" s="6"/>
      <c r="P10" s="6"/>
    </row>
    <row r="11" spans="2:20" ht="15" customHeight="1" thickBot="1" x14ac:dyDescent="0.3">
      <c r="G11" s="68">
        <v>1.2</v>
      </c>
      <c r="H11" s="3" t="s">
        <v>37</v>
      </c>
      <c r="I11" s="8"/>
      <c r="J11" s="8"/>
      <c r="O11" s="3"/>
      <c r="P11" s="3"/>
    </row>
    <row r="12" spans="2:20" s="6" customFormat="1" ht="45.75" thickBot="1" x14ac:dyDescent="0.3">
      <c r="B12" s="19"/>
      <c r="C12" s="66" t="s">
        <v>63</v>
      </c>
      <c r="D12" s="16" t="s">
        <v>17</v>
      </c>
      <c r="E12" s="59" t="s">
        <v>64</v>
      </c>
      <c r="F12" s="59" t="s">
        <v>13</v>
      </c>
      <c r="G12" s="60" t="str">
        <f>"Basse saison (si &lt; "&amp;G11&amp;")"</f>
        <v>Basse saison (si &lt; 1,2)</v>
      </c>
      <c r="I12" s="8"/>
      <c r="J12" s="8"/>
    </row>
    <row r="13" spans="2:20" x14ac:dyDescent="0.25">
      <c r="B13" s="20">
        <v>43466</v>
      </c>
      <c r="C13" s="17"/>
      <c r="D13" s="37">
        <v>31</v>
      </c>
      <c r="E13" s="33" t="str">
        <f>IF(C13="","",C13/D13)</f>
        <v/>
      </c>
      <c r="F13" s="46" t="str">
        <f>IF(C13="","",E13/MIN($E$13:$E$24))</f>
        <v/>
      </c>
      <c r="G13" s="27" t="str">
        <f t="shared" ref="G13:G24" si="1">IF(F13&lt;=$G$11,"Basse saison","")</f>
        <v/>
      </c>
      <c r="I13" s="8"/>
      <c r="J13" s="8"/>
      <c r="O13" s="3"/>
      <c r="P13" s="3"/>
      <c r="Q13" s="3"/>
      <c r="S13" s="3"/>
      <c r="T13" s="3"/>
    </row>
    <row r="14" spans="2:20" x14ac:dyDescent="0.25">
      <c r="B14" s="21">
        <v>43497</v>
      </c>
      <c r="C14" s="18"/>
      <c r="D14" s="67">
        <v>28</v>
      </c>
      <c r="E14" s="25" t="str">
        <f t="shared" ref="E14:E24" si="2">IF(C14="","",C14/D14)</f>
        <v/>
      </c>
      <c r="F14" s="47" t="str">
        <f t="shared" ref="F14:F24" si="3">IF(C14="","",E14/MIN($E$13:$E$24))</f>
        <v/>
      </c>
      <c r="G14" s="27" t="str">
        <f t="shared" si="1"/>
        <v/>
      </c>
      <c r="I14" s="8"/>
      <c r="J14" s="8"/>
      <c r="O14" s="3"/>
      <c r="P14" s="3"/>
      <c r="Q14" s="3"/>
      <c r="S14" s="3"/>
      <c r="T14" s="3"/>
    </row>
    <row r="15" spans="2:20" x14ac:dyDescent="0.25">
      <c r="B15" s="21">
        <v>43525</v>
      </c>
      <c r="C15" s="18"/>
      <c r="D15" s="38">
        <v>31</v>
      </c>
      <c r="E15" s="25" t="str">
        <f t="shared" si="2"/>
        <v/>
      </c>
      <c r="F15" s="47" t="str">
        <f t="shared" si="3"/>
        <v/>
      </c>
      <c r="G15" s="27" t="str">
        <f t="shared" si="1"/>
        <v/>
      </c>
      <c r="I15" s="8"/>
      <c r="J15" s="8"/>
      <c r="O15" s="3"/>
      <c r="P15" s="3"/>
      <c r="Q15" s="3"/>
      <c r="S15" s="3"/>
      <c r="T15" s="3"/>
    </row>
    <row r="16" spans="2:20" x14ac:dyDescent="0.25">
      <c r="B16" s="21">
        <v>43556</v>
      </c>
      <c r="C16" s="18"/>
      <c r="D16" s="38">
        <v>30</v>
      </c>
      <c r="E16" s="25" t="str">
        <f t="shared" si="2"/>
        <v/>
      </c>
      <c r="F16" s="47" t="str">
        <f t="shared" si="3"/>
        <v/>
      </c>
      <c r="G16" s="27" t="str">
        <f t="shared" si="1"/>
        <v/>
      </c>
      <c r="I16" s="8"/>
      <c r="J16" s="8"/>
    </row>
    <row r="17" spans="2:39" x14ac:dyDescent="0.25">
      <c r="B17" s="21">
        <v>43586</v>
      </c>
      <c r="C17" s="18"/>
      <c r="D17" s="38">
        <v>31</v>
      </c>
      <c r="E17" s="25" t="str">
        <f t="shared" si="2"/>
        <v/>
      </c>
      <c r="F17" s="47" t="str">
        <f t="shared" si="3"/>
        <v/>
      </c>
      <c r="G17" s="27" t="str">
        <f t="shared" si="1"/>
        <v/>
      </c>
      <c r="I17" s="8"/>
      <c r="J17" s="8"/>
    </row>
    <row r="18" spans="2:39" x14ac:dyDescent="0.25">
      <c r="B18" s="21">
        <v>43617</v>
      </c>
      <c r="C18" s="18"/>
      <c r="D18" s="38">
        <v>30</v>
      </c>
      <c r="E18" s="25" t="str">
        <f t="shared" si="2"/>
        <v/>
      </c>
      <c r="F18" s="47" t="str">
        <f t="shared" si="3"/>
        <v/>
      </c>
      <c r="G18" s="27" t="str">
        <f t="shared" si="1"/>
        <v/>
      </c>
      <c r="I18" s="8"/>
      <c r="J18" s="8"/>
    </row>
    <row r="19" spans="2:39" x14ac:dyDescent="0.25">
      <c r="B19" s="21">
        <v>43647</v>
      </c>
      <c r="C19" s="18"/>
      <c r="D19" s="38">
        <v>31</v>
      </c>
      <c r="E19" s="25" t="str">
        <f t="shared" si="2"/>
        <v/>
      </c>
      <c r="F19" s="47" t="str">
        <f t="shared" si="3"/>
        <v/>
      </c>
      <c r="G19" s="27" t="str">
        <f t="shared" si="1"/>
        <v/>
      </c>
      <c r="I19" s="8"/>
      <c r="J19" s="8"/>
    </row>
    <row r="20" spans="2:39" x14ac:dyDescent="0.25">
      <c r="B20" s="21">
        <v>43678</v>
      </c>
      <c r="C20" s="18"/>
      <c r="D20" s="38">
        <v>31</v>
      </c>
      <c r="E20" s="25" t="str">
        <f t="shared" si="2"/>
        <v/>
      </c>
      <c r="F20" s="47" t="str">
        <f>IF(C20="","",E20/MIN($E$13:$E$24))</f>
        <v/>
      </c>
      <c r="G20" s="27" t="str">
        <f t="shared" si="1"/>
        <v/>
      </c>
      <c r="I20" s="8"/>
      <c r="J20" s="8"/>
    </row>
    <row r="21" spans="2:39" x14ac:dyDescent="0.25">
      <c r="B21" s="21">
        <v>43709</v>
      </c>
      <c r="C21" s="18"/>
      <c r="D21" s="38">
        <v>30</v>
      </c>
      <c r="E21" s="25" t="str">
        <f t="shared" si="2"/>
        <v/>
      </c>
      <c r="F21" s="47" t="str">
        <f t="shared" si="3"/>
        <v/>
      </c>
      <c r="G21" s="27" t="str">
        <f t="shared" si="1"/>
        <v/>
      </c>
      <c r="I21" s="8"/>
      <c r="J21" s="8"/>
    </row>
    <row r="22" spans="2:39" x14ac:dyDescent="0.25">
      <c r="B22" s="21">
        <v>43739</v>
      </c>
      <c r="C22" s="18"/>
      <c r="D22" s="38">
        <v>31</v>
      </c>
      <c r="E22" s="25" t="str">
        <f t="shared" si="2"/>
        <v/>
      </c>
      <c r="F22" s="47" t="str">
        <f t="shared" si="3"/>
        <v/>
      </c>
      <c r="G22" s="27" t="str">
        <f t="shared" si="1"/>
        <v/>
      </c>
      <c r="I22" s="8"/>
      <c r="J22" s="8"/>
    </row>
    <row r="23" spans="2:39" x14ac:dyDescent="0.25">
      <c r="B23" s="21">
        <v>43770</v>
      </c>
      <c r="C23" s="18"/>
      <c r="D23" s="38">
        <v>30</v>
      </c>
      <c r="E23" s="25" t="str">
        <f t="shared" si="2"/>
        <v/>
      </c>
      <c r="F23" s="47" t="str">
        <f t="shared" si="3"/>
        <v/>
      </c>
      <c r="G23" s="27" t="str">
        <f t="shared" si="1"/>
        <v/>
      </c>
      <c r="I23" s="8"/>
      <c r="J23" s="8"/>
    </row>
    <row r="24" spans="2:39" x14ac:dyDescent="0.25">
      <c r="B24" s="21">
        <v>43800</v>
      </c>
      <c r="C24" s="18"/>
      <c r="D24" s="38">
        <v>31</v>
      </c>
      <c r="E24" s="25" t="str">
        <f t="shared" si="2"/>
        <v/>
      </c>
      <c r="F24" s="47" t="str">
        <f t="shared" si="3"/>
        <v/>
      </c>
      <c r="G24" s="27" t="str">
        <f t="shared" si="1"/>
        <v/>
      </c>
      <c r="I24" s="8"/>
      <c r="J24" s="8"/>
    </row>
    <row r="25" spans="2:39" s="7" customFormat="1" ht="15.75" thickBot="1" x14ac:dyDescent="0.3">
      <c r="B25" s="22" t="s">
        <v>14</v>
      </c>
      <c r="C25" s="40" t="str">
        <f>IF(SUM(C13:C24)=0,"",SUM(C13:C24))</f>
        <v/>
      </c>
      <c r="D25" s="39">
        <f>SUM(D13:D24)</f>
        <v>365</v>
      </c>
      <c r="E25" s="35" t="str">
        <f>IF(C25="","",C25/D25)</f>
        <v/>
      </c>
      <c r="F25" s="35"/>
      <c r="G25" s="32"/>
      <c r="I25" s="8"/>
      <c r="J25" s="8"/>
      <c r="O25" s="1"/>
      <c r="P25" s="1"/>
      <c r="Q25" s="1"/>
      <c r="S25" s="1"/>
      <c r="T25" s="1"/>
      <c r="AL25" s="1"/>
      <c r="AM25" s="1"/>
    </row>
    <row r="26" spans="2:39" x14ac:dyDescent="0.25">
      <c r="B26" s="20">
        <v>43831</v>
      </c>
      <c r="C26" s="17"/>
      <c r="D26" s="37">
        <v>31</v>
      </c>
      <c r="E26" s="33" t="str">
        <f>IF(C26="","",C26/D26)</f>
        <v/>
      </c>
      <c r="F26" s="46" t="str">
        <f>IF(C26="","",E26/MIN($E$26:$E$37))</f>
        <v/>
      </c>
      <c r="G26" s="34" t="str">
        <f t="shared" ref="G26:G37" si="4">IF(F26&lt;=$G$11,"Basse saison","")</f>
        <v/>
      </c>
      <c r="I26" s="8"/>
      <c r="J26" s="8"/>
    </row>
    <row r="27" spans="2:39" x14ac:dyDescent="0.25">
      <c r="B27" s="21">
        <v>43862</v>
      </c>
      <c r="C27" s="18"/>
      <c r="D27" s="67">
        <v>29</v>
      </c>
      <c r="E27" s="25" t="str">
        <f t="shared" ref="E27:E37" si="5">IF(C27="","",C27/D27)</f>
        <v/>
      </c>
      <c r="F27" s="47" t="str">
        <f t="shared" ref="F27:F37" si="6">IF(C27="","",E27/MIN($E$26:$E$37))</f>
        <v/>
      </c>
      <c r="G27" s="27" t="str">
        <f t="shared" si="4"/>
        <v/>
      </c>
      <c r="I27" s="8"/>
      <c r="J27" s="8"/>
    </row>
    <row r="28" spans="2:39" x14ac:dyDescent="0.25">
      <c r="B28" s="21">
        <v>43891</v>
      </c>
      <c r="C28" s="18"/>
      <c r="D28" s="38">
        <v>31</v>
      </c>
      <c r="E28" s="25" t="str">
        <f t="shared" si="5"/>
        <v/>
      </c>
      <c r="F28" s="47" t="str">
        <f t="shared" si="6"/>
        <v/>
      </c>
      <c r="G28" s="27" t="str">
        <f t="shared" si="4"/>
        <v/>
      </c>
      <c r="I28" s="8"/>
      <c r="J28" s="8"/>
    </row>
    <row r="29" spans="2:39" x14ac:dyDescent="0.25">
      <c r="B29" s="21">
        <v>43922</v>
      </c>
      <c r="C29" s="18"/>
      <c r="D29" s="38">
        <v>30</v>
      </c>
      <c r="E29" s="25" t="str">
        <f t="shared" si="5"/>
        <v/>
      </c>
      <c r="F29" s="47" t="str">
        <f t="shared" si="6"/>
        <v/>
      </c>
      <c r="G29" s="27" t="str">
        <f t="shared" si="4"/>
        <v/>
      </c>
      <c r="I29" s="8"/>
      <c r="J29" s="8"/>
    </row>
    <row r="30" spans="2:39" x14ac:dyDescent="0.25">
      <c r="B30" s="21">
        <v>43952</v>
      </c>
      <c r="C30" s="18"/>
      <c r="D30" s="38">
        <v>31</v>
      </c>
      <c r="E30" s="25" t="str">
        <f t="shared" si="5"/>
        <v/>
      </c>
      <c r="F30" s="47" t="str">
        <f t="shared" si="6"/>
        <v/>
      </c>
      <c r="G30" s="27" t="str">
        <f t="shared" si="4"/>
        <v/>
      </c>
      <c r="I30" s="8"/>
      <c r="J30" s="8"/>
    </row>
    <row r="31" spans="2:39" x14ac:dyDescent="0.25">
      <c r="B31" s="21">
        <v>43983</v>
      </c>
      <c r="C31" s="18"/>
      <c r="D31" s="38">
        <v>30</v>
      </c>
      <c r="E31" s="25" t="str">
        <f t="shared" si="5"/>
        <v/>
      </c>
      <c r="F31" s="47" t="str">
        <f>IF(C31="","",E31/MIN($E$26:$E$37))</f>
        <v/>
      </c>
      <c r="G31" s="27" t="str">
        <f t="shared" si="4"/>
        <v/>
      </c>
      <c r="I31" s="8"/>
      <c r="J31" s="8"/>
    </row>
    <row r="32" spans="2:39" x14ac:dyDescent="0.25">
      <c r="B32" s="21">
        <v>44013</v>
      </c>
      <c r="C32" s="18"/>
      <c r="D32" s="38">
        <v>31</v>
      </c>
      <c r="E32" s="25" t="str">
        <f t="shared" si="5"/>
        <v/>
      </c>
      <c r="F32" s="47" t="str">
        <f t="shared" si="6"/>
        <v/>
      </c>
      <c r="G32" s="27" t="str">
        <f t="shared" si="4"/>
        <v/>
      </c>
      <c r="I32" s="8"/>
      <c r="J32" s="8"/>
    </row>
    <row r="33" spans="2:39" x14ac:dyDescent="0.25">
      <c r="B33" s="21">
        <v>44044</v>
      </c>
      <c r="C33" s="18"/>
      <c r="D33" s="38">
        <v>31</v>
      </c>
      <c r="E33" s="25" t="str">
        <f t="shared" si="5"/>
        <v/>
      </c>
      <c r="F33" s="47" t="str">
        <f t="shared" si="6"/>
        <v/>
      </c>
      <c r="G33" s="27" t="str">
        <f t="shared" si="4"/>
        <v/>
      </c>
      <c r="I33" s="8"/>
      <c r="J33" s="8"/>
    </row>
    <row r="34" spans="2:39" x14ac:dyDescent="0.25">
      <c r="B34" s="21">
        <v>44075</v>
      </c>
      <c r="C34" s="18"/>
      <c r="D34" s="38">
        <v>30</v>
      </c>
      <c r="E34" s="25" t="str">
        <f t="shared" si="5"/>
        <v/>
      </c>
      <c r="F34" s="47" t="str">
        <f t="shared" si="6"/>
        <v/>
      </c>
      <c r="G34" s="27" t="str">
        <f t="shared" si="4"/>
        <v/>
      </c>
      <c r="I34" s="8"/>
      <c r="J34" s="8"/>
    </row>
    <row r="35" spans="2:39" x14ac:dyDescent="0.25">
      <c r="B35" s="21">
        <v>44105</v>
      </c>
      <c r="C35" s="18"/>
      <c r="D35" s="38">
        <v>31</v>
      </c>
      <c r="E35" s="25" t="str">
        <f t="shared" si="5"/>
        <v/>
      </c>
      <c r="F35" s="47" t="str">
        <f t="shared" si="6"/>
        <v/>
      </c>
      <c r="G35" s="27" t="str">
        <f t="shared" si="4"/>
        <v/>
      </c>
      <c r="I35" s="8"/>
      <c r="J35" s="8"/>
    </row>
    <row r="36" spans="2:39" x14ac:dyDescent="0.25">
      <c r="B36" s="21">
        <v>44136</v>
      </c>
      <c r="C36" s="18"/>
      <c r="D36" s="38">
        <v>30</v>
      </c>
      <c r="E36" s="25" t="str">
        <f t="shared" si="5"/>
        <v/>
      </c>
      <c r="F36" s="47" t="str">
        <f t="shared" si="6"/>
        <v/>
      </c>
      <c r="G36" s="27" t="str">
        <f t="shared" si="4"/>
        <v/>
      </c>
      <c r="I36" s="8"/>
      <c r="J36" s="8"/>
    </row>
    <row r="37" spans="2:39" x14ac:dyDescent="0.25">
      <c r="B37" s="21">
        <v>44166</v>
      </c>
      <c r="C37" s="18"/>
      <c r="D37" s="38">
        <v>31</v>
      </c>
      <c r="E37" s="25" t="str">
        <f t="shared" si="5"/>
        <v/>
      </c>
      <c r="F37" s="47" t="str">
        <f t="shared" si="6"/>
        <v/>
      </c>
      <c r="G37" s="27" t="str">
        <f t="shared" si="4"/>
        <v/>
      </c>
      <c r="I37" s="8"/>
      <c r="J37" s="8"/>
    </row>
    <row r="38" spans="2:39" s="7" customFormat="1" ht="15.75" thickBot="1" x14ac:dyDescent="0.3">
      <c r="B38" s="22" t="s">
        <v>15</v>
      </c>
      <c r="C38" s="40" t="str">
        <f>IF(SUM(C26:C37)=0,"",SUM(C26:C37))</f>
        <v/>
      </c>
      <c r="D38" s="39">
        <f>SUM(D26:D37)</f>
        <v>366</v>
      </c>
      <c r="E38" s="35" t="str">
        <f>IF(C38="","",C38/D38)</f>
        <v/>
      </c>
      <c r="F38" s="35"/>
      <c r="G38" s="36"/>
      <c r="I38" s="2"/>
      <c r="J38" s="2"/>
      <c r="O38" s="1"/>
      <c r="P38" s="1"/>
      <c r="Q38" s="1"/>
      <c r="S38" s="1"/>
      <c r="T38" s="1"/>
      <c r="AL38" s="1"/>
      <c r="AM38" s="1"/>
    </row>
    <row r="39" spans="2:39" x14ac:dyDescent="0.25">
      <c r="B39" s="20">
        <v>44197</v>
      </c>
      <c r="C39" s="17"/>
      <c r="D39" s="37">
        <v>31</v>
      </c>
      <c r="E39" s="33" t="str">
        <f>IF(C39="","",C39/D39)</f>
        <v/>
      </c>
      <c r="F39" s="46" t="str">
        <f>IF(C39="","",E39/MIN($E$39:$E$50))</f>
        <v/>
      </c>
      <c r="G39" s="34" t="str">
        <f>IF(F39&lt;=$G$11,"Basse saison","")</f>
        <v/>
      </c>
      <c r="I39" s="8"/>
      <c r="J39" s="8"/>
    </row>
    <row r="40" spans="2:39" x14ac:dyDescent="0.25">
      <c r="B40" s="21">
        <v>44228</v>
      </c>
      <c r="C40" s="18"/>
      <c r="D40" s="67">
        <v>28</v>
      </c>
      <c r="E40" s="25" t="str">
        <f t="shared" ref="E40:E51" si="7">IF(C40="","",C40/D40)</f>
        <v/>
      </c>
      <c r="F40" s="47" t="str">
        <f>IF(C40="","",E40/MIN($E$39:$E$50))</f>
        <v/>
      </c>
      <c r="G40" s="27" t="str">
        <f t="shared" ref="G40:G50" si="8">IF(F40&lt;=$G$11,"Basse saison","")</f>
        <v/>
      </c>
      <c r="I40" s="8"/>
      <c r="J40" s="8"/>
    </row>
    <row r="41" spans="2:39" x14ac:dyDescent="0.25">
      <c r="B41" s="21">
        <v>44256</v>
      </c>
      <c r="C41" s="18"/>
      <c r="D41" s="38">
        <v>31</v>
      </c>
      <c r="E41" s="25" t="str">
        <f t="shared" si="7"/>
        <v/>
      </c>
      <c r="F41" s="47" t="str">
        <f t="shared" ref="F41:F50" si="9">IF(C41="","",E41/MIN($E$39:$E$50))</f>
        <v/>
      </c>
      <c r="G41" s="27" t="str">
        <f t="shared" si="8"/>
        <v/>
      </c>
      <c r="I41" s="8"/>
      <c r="J41" s="8"/>
    </row>
    <row r="42" spans="2:39" x14ac:dyDescent="0.25">
      <c r="B42" s="21">
        <v>44287</v>
      </c>
      <c r="C42" s="18"/>
      <c r="D42" s="38">
        <v>30</v>
      </c>
      <c r="E42" s="25" t="str">
        <f t="shared" si="7"/>
        <v/>
      </c>
      <c r="F42" s="47" t="str">
        <f t="shared" si="9"/>
        <v/>
      </c>
      <c r="G42" s="27" t="str">
        <f t="shared" si="8"/>
        <v/>
      </c>
      <c r="I42" s="8"/>
      <c r="J42" s="8"/>
    </row>
    <row r="43" spans="2:39" x14ac:dyDescent="0.25">
      <c r="B43" s="21">
        <v>44317</v>
      </c>
      <c r="C43" s="18"/>
      <c r="D43" s="38">
        <v>31</v>
      </c>
      <c r="E43" s="25" t="str">
        <f t="shared" si="7"/>
        <v/>
      </c>
      <c r="F43" s="47" t="str">
        <f t="shared" si="9"/>
        <v/>
      </c>
      <c r="G43" s="27" t="str">
        <f t="shared" si="8"/>
        <v/>
      </c>
      <c r="I43" s="8"/>
      <c r="J43" s="8"/>
    </row>
    <row r="44" spans="2:39" x14ac:dyDescent="0.25">
      <c r="B44" s="21">
        <v>44348</v>
      </c>
      <c r="C44" s="18"/>
      <c r="D44" s="38">
        <v>30</v>
      </c>
      <c r="E44" s="25" t="str">
        <f t="shared" si="7"/>
        <v/>
      </c>
      <c r="F44" s="47" t="str">
        <f t="shared" si="9"/>
        <v/>
      </c>
      <c r="G44" s="27" t="str">
        <f t="shared" si="8"/>
        <v/>
      </c>
      <c r="I44" s="8"/>
      <c r="J44" s="8"/>
    </row>
    <row r="45" spans="2:39" x14ac:dyDescent="0.25">
      <c r="B45" s="21">
        <v>44378</v>
      </c>
      <c r="C45" s="18"/>
      <c r="D45" s="38">
        <v>31</v>
      </c>
      <c r="E45" s="25" t="str">
        <f t="shared" si="7"/>
        <v/>
      </c>
      <c r="F45" s="47" t="str">
        <f t="shared" si="9"/>
        <v/>
      </c>
      <c r="G45" s="27" t="str">
        <f t="shared" si="8"/>
        <v/>
      </c>
      <c r="I45" s="8"/>
      <c r="J45" s="8"/>
    </row>
    <row r="46" spans="2:39" x14ac:dyDescent="0.25">
      <c r="B46" s="21">
        <v>44409</v>
      </c>
      <c r="C46" s="18"/>
      <c r="D46" s="38">
        <v>31</v>
      </c>
      <c r="E46" s="25" t="str">
        <f t="shared" si="7"/>
        <v/>
      </c>
      <c r="F46" s="47" t="str">
        <f t="shared" si="9"/>
        <v/>
      </c>
      <c r="G46" s="27" t="str">
        <f t="shared" si="8"/>
        <v/>
      </c>
      <c r="I46" s="8"/>
      <c r="J46" s="8"/>
    </row>
    <row r="47" spans="2:39" x14ac:dyDescent="0.25">
      <c r="B47" s="21">
        <v>44440</v>
      </c>
      <c r="C47" s="18"/>
      <c r="D47" s="38">
        <v>30</v>
      </c>
      <c r="E47" s="25" t="str">
        <f t="shared" si="7"/>
        <v/>
      </c>
      <c r="F47" s="47" t="str">
        <f>IF(C47="","",E47/MIN($E$39:$E$50))</f>
        <v/>
      </c>
      <c r="G47" s="27" t="str">
        <f t="shared" si="8"/>
        <v/>
      </c>
      <c r="I47" s="8"/>
      <c r="J47" s="8"/>
    </row>
    <row r="48" spans="2:39" x14ac:dyDescent="0.25">
      <c r="B48" s="21">
        <v>44470</v>
      </c>
      <c r="C48" s="18"/>
      <c r="D48" s="38">
        <v>31</v>
      </c>
      <c r="E48" s="25" t="str">
        <f t="shared" si="7"/>
        <v/>
      </c>
      <c r="F48" s="47" t="str">
        <f t="shared" si="9"/>
        <v/>
      </c>
      <c r="G48" s="27" t="str">
        <f t="shared" si="8"/>
        <v/>
      </c>
      <c r="I48" s="8"/>
      <c r="J48" s="8"/>
    </row>
    <row r="49" spans="2:39" x14ac:dyDescent="0.25">
      <c r="B49" s="21">
        <v>44501</v>
      </c>
      <c r="C49" s="18"/>
      <c r="D49" s="38">
        <v>30</v>
      </c>
      <c r="E49" s="25" t="str">
        <f t="shared" si="7"/>
        <v/>
      </c>
      <c r="F49" s="47" t="str">
        <f t="shared" si="9"/>
        <v/>
      </c>
      <c r="G49" s="27" t="str">
        <f t="shared" si="8"/>
        <v/>
      </c>
      <c r="I49" s="8"/>
      <c r="J49" s="8"/>
    </row>
    <row r="50" spans="2:39" x14ac:dyDescent="0.25">
      <c r="B50" s="21">
        <v>44531</v>
      </c>
      <c r="C50" s="18"/>
      <c r="D50" s="38">
        <v>31</v>
      </c>
      <c r="E50" s="25" t="str">
        <f t="shared" si="7"/>
        <v/>
      </c>
      <c r="F50" s="47" t="str">
        <f t="shared" si="9"/>
        <v/>
      </c>
      <c r="G50" s="27" t="str">
        <f t="shared" si="8"/>
        <v/>
      </c>
      <c r="I50" s="8"/>
      <c r="J50" s="8"/>
    </row>
    <row r="51" spans="2:39" s="7" customFormat="1" ht="15.75" thickBot="1" x14ac:dyDescent="0.3">
      <c r="B51" s="22" t="s">
        <v>16</v>
      </c>
      <c r="C51" s="40" t="str">
        <f>IF(SUM(C39:C50)=0,"",SUM(C39:C50))</f>
        <v/>
      </c>
      <c r="D51" s="39">
        <f>SUM(D39:D50)</f>
        <v>365</v>
      </c>
      <c r="E51" s="35" t="str">
        <f t="shared" si="7"/>
        <v/>
      </c>
      <c r="F51" s="35"/>
      <c r="G51" s="32"/>
      <c r="I51" s="2"/>
      <c r="J51" s="2"/>
      <c r="O51" s="1"/>
      <c r="P51" s="1"/>
      <c r="Q51" s="1"/>
      <c r="S51" s="1"/>
      <c r="T51" s="1"/>
      <c r="AL51" s="1"/>
      <c r="AM51" s="1"/>
    </row>
    <row r="53" spans="2:39" x14ac:dyDescent="0.25">
      <c r="B53" s="3" t="s">
        <v>0</v>
      </c>
    </row>
    <row r="54" spans="2:39" x14ac:dyDescent="0.25">
      <c r="B54" s="3" t="s">
        <v>1</v>
      </c>
    </row>
    <row r="55" spans="2:39" x14ac:dyDescent="0.25">
      <c r="B55" s="3" t="s">
        <v>2</v>
      </c>
    </row>
    <row r="56" spans="2:39" x14ac:dyDescent="0.25">
      <c r="B56" s="3" t="s">
        <v>3</v>
      </c>
    </row>
    <row r="57" spans="2:39" x14ac:dyDescent="0.25">
      <c r="B57" s="3" t="s">
        <v>4</v>
      </c>
    </row>
    <row r="58" spans="2:39" x14ac:dyDescent="0.25">
      <c r="B58" s="3" t="s">
        <v>5</v>
      </c>
    </row>
    <row r="59" spans="2:39" x14ac:dyDescent="0.25">
      <c r="B59" s="3" t="s">
        <v>6</v>
      </c>
    </row>
    <row r="60" spans="2:39" x14ac:dyDescent="0.25">
      <c r="B60" s="3" t="s">
        <v>7</v>
      </c>
    </row>
    <row r="61" spans="2:39" x14ac:dyDescent="0.25">
      <c r="B61" s="3" t="s">
        <v>8</v>
      </c>
    </row>
    <row r="62" spans="2:39" x14ac:dyDescent="0.25">
      <c r="B62" s="3" t="s">
        <v>9</v>
      </c>
    </row>
    <row r="63" spans="2:39" x14ac:dyDescent="0.25">
      <c r="B63" s="3" t="s">
        <v>10</v>
      </c>
    </row>
    <row r="64" spans="2:39" x14ac:dyDescent="0.25">
      <c r="B64" s="3" t="s">
        <v>11</v>
      </c>
    </row>
    <row r="68" spans="2:2" x14ac:dyDescent="0.25">
      <c r="B68" s="43" t="s">
        <v>35</v>
      </c>
    </row>
  </sheetData>
  <mergeCells count="3">
    <mergeCell ref="B1:D4"/>
    <mergeCell ref="F2:I3"/>
    <mergeCell ref="F4:I4"/>
  </mergeCells>
  <pageMargins left="0.7" right="0.7" top="0.75" bottom="0.75" header="0.3" footer="0.3"/>
  <pageSetup paperSize="8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Méthode</vt:lpstr>
      <vt:lpstr>OMR</vt:lpstr>
      <vt:lpstr>Renommer1</vt:lpstr>
      <vt:lpstr>Renommer2</vt:lpstr>
      <vt:lpstr>Renommer3</vt:lpstr>
      <vt:lpstr>Méthode!Zone_d_impression</vt:lpstr>
      <vt:lpstr>OMR!Zone_d_impression</vt:lpstr>
      <vt:lpstr>Renommer1!Zone_d_impression</vt:lpstr>
      <vt:lpstr>Renommer2!Zone_d_impression</vt:lpstr>
      <vt:lpstr>Renommer3!Zone_d_impression</vt:lpstr>
    </vt:vector>
  </TitlesOfParts>
  <Company>ADEME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RUARO Julien</dc:creator>
  <cp:lastModifiedBy>RUARO Julien</cp:lastModifiedBy>
  <cp:lastPrinted>2021-12-08T13:52:03Z</cp:lastPrinted>
  <dcterms:created xsi:type="dcterms:W3CDTF">2021-10-21T20:47:16Z</dcterms:created>
  <dcterms:modified xsi:type="dcterms:W3CDTF">2022-01-21T17:01:32Z</dcterms:modified>
</cp:coreProperties>
</file>